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0" windowWidth="15360" windowHeight="8280" activeTab="0"/>
  </bookViews>
  <sheets>
    <sheet name="Cost Estimate HVAC, Ltg, AMR" sheetId="1" r:id="rId1"/>
    <sheet name="Quote HVAC, Ltg, AMR" sheetId="2" r:id="rId2"/>
  </sheets>
  <definedNames>
    <definedName name="_xlnm.Print_Area" localSheetId="0">'Cost Estimate HVAC, Ltg, AMR'!$A$1:$F$54</definedName>
    <definedName name="_xlnm.Print_Area" localSheetId="1">'Quote HVAC, Ltg, AMR'!$A$1:$F$48</definedName>
  </definedNames>
  <calcPr fullCalcOnLoad="1"/>
</workbook>
</file>

<file path=xl/sharedStrings.xml><?xml version="1.0" encoding="utf-8"?>
<sst xmlns="http://schemas.openxmlformats.org/spreadsheetml/2006/main" count="158" uniqueCount="82">
  <si>
    <t>Item</t>
  </si>
  <si>
    <t>Model</t>
  </si>
  <si>
    <t>Number</t>
  </si>
  <si>
    <t>Quantity</t>
  </si>
  <si>
    <t>Price</t>
  </si>
  <si>
    <t>Unit</t>
  </si>
  <si>
    <t>Total</t>
  </si>
  <si>
    <t xml:space="preserve">Epsoft </t>
  </si>
  <si>
    <t>EnergyPro PC Windows XX Software for monitoring and control (price per building). Can be used on portable PC for local and remote monitoring.</t>
  </si>
  <si>
    <t>43021-200</t>
  </si>
  <si>
    <t>Room Temperature Sensor (W/O LCD)</t>
  </si>
  <si>
    <t>43057-212</t>
  </si>
  <si>
    <t>Installation / Setup:</t>
  </si>
  <si>
    <t>Labor Hours</t>
  </si>
  <si>
    <t>4 per HVAC Unit</t>
  </si>
  <si>
    <t>8 per Lighting Control Unit</t>
  </si>
  <si>
    <t>Setup: 0.5 / Unit</t>
  </si>
  <si>
    <t>Component Subtotal:</t>
  </si>
  <si>
    <t>Total:</t>
  </si>
  <si>
    <t>TEL:</t>
  </si>
  <si>
    <t>FAX:</t>
  </si>
  <si>
    <t>Notes:</t>
  </si>
  <si>
    <t>Less discount at:</t>
  </si>
  <si>
    <r>
      <t>CUSTOMER</t>
    </r>
    <r>
      <rPr>
        <b/>
        <sz val="10"/>
        <rFont val="Arial"/>
        <family val="2"/>
      </rPr>
      <t>:</t>
    </r>
  </si>
  <si>
    <r>
      <t>CONTACT</t>
    </r>
    <r>
      <rPr>
        <b/>
        <sz val="10"/>
        <rFont val="Arial"/>
        <family val="2"/>
      </rPr>
      <t>:</t>
    </r>
  </si>
  <si>
    <t>EnergyPro PC Windows XX Software for local and remote monitoring and control.</t>
  </si>
  <si>
    <r>
      <t>LOCATION</t>
    </r>
    <r>
      <rPr>
        <b/>
        <sz val="10"/>
        <rFont val="Arial"/>
        <family val="2"/>
      </rPr>
      <t>:</t>
    </r>
  </si>
  <si>
    <r>
      <t>QUOTE</t>
    </r>
    <r>
      <rPr>
        <b/>
        <sz val="10"/>
        <rFont val="Arial"/>
        <family val="2"/>
      </rPr>
      <t>:</t>
    </r>
  </si>
  <si>
    <t>8 per Lighting Control</t>
  </si>
  <si>
    <t>Quotation good for 60 days.</t>
  </si>
  <si>
    <t>User’s Manuals (two copies) and On-Site Training included.</t>
  </si>
  <si>
    <r>
      <t>LOCATION</t>
    </r>
    <r>
      <rPr>
        <b/>
        <sz val="10"/>
        <rFont val="Arial"/>
        <family val="2"/>
      </rPr>
      <t>:</t>
    </r>
  </si>
  <si>
    <r>
      <t>QUOTE</t>
    </r>
    <r>
      <rPr>
        <b/>
        <sz val="10"/>
        <rFont val="Arial"/>
        <family val="2"/>
      </rPr>
      <t>:</t>
    </r>
  </si>
  <si>
    <t>Total Quote:</t>
  </si>
  <si>
    <t>Total Cost:</t>
  </si>
  <si>
    <t>If electric meter is equipped with a KYZ pulse board, then no Watt-hour Transducer and Current Transformer needed</t>
  </si>
  <si>
    <t>PROJECT</t>
  </si>
  <si>
    <t>QUOTE</t>
  </si>
  <si>
    <t>COST</t>
  </si>
  <si>
    <t>ESTIMATE</t>
  </si>
  <si>
    <r>
      <t>DATE</t>
    </r>
    <r>
      <rPr>
        <b/>
        <sz val="10"/>
        <rFont val="Arial"/>
        <family val="2"/>
      </rPr>
      <t>:</t>
    </r>
  </si>
  <si>
    <t>Llighting controls assume that all high voltage contactors are present and only low voltage controls are being replaced.</t>
  </si>
  <si>
    <t>Description</t>
  </si>
  <si>
    <t>Lighting Controls assume that all high voltage contactors are present and only low voltage controls are being replaced.</t>
  </si>
  <si>
    <t>Contractor Markup:</t>
  </si>
  <si>
    <t>Sensors, Roof Temperatrue</t>
  </si>
  <si>
    <t xml:space="preserve"> </t>
  </si>
  <si>
    <t>43103-100</t>
  </si>
  <si>
    <t>43104-100</t>
  </si>
  <si>
    <t>Store Name</t>
  </si>
  <si>
    <t>Address</t>
  </si>
  <si>
    <t>State</t>
  </si>
  <si>
    <t>43031-524</t>
  </si>
  <si>
    <t>2 per Meter</t>
  </si>
  <si>
    <t>46100-400</t>
  </si>
  <si>
    <t>46300-400</t>
  </si>
  <si>
    <t>Single Phase Submeter (400 Amp 2 CT)</t>
  </si>
  <si>
    <t>Three Phase Submeter (400 Amp 3 CT)</t>
  </si>
  <si>
    <t>Contractor Multiplier Used</t>
  </si>
  <si>
    <t>1 Store</t>
  </si>
  <si>
    <t>Mr. Contact Name</t>
  </si>
  <si>
    <t>Company Name</t>
  </si>
  <si>
    <t>City, State Zip</t>
  </si>
  <si>
    <t>(555) 555-5555</t>
  </si>
  <si>
    <t>Convenient Store</t>
  </si>
  <si>
    <t>4 per HVAC</t>
  </si>
  <si>
    <t>2 HVAC units; 1 lighting controls; 0 Fan Controls; One (1) AMR; system installation, 1 Cellular Gateway..</t>
  </si>
  <si>
    <t>ADRES Comm Board with NEMA Case</t>
  </si>
  <si>
    <t>ADRES HVAC Control Board</t>
  </si>
  <si>
    <t>Sensors, Supply / Return Temperature</t>
  </si>
  <si>
    <t>ADRES Lighting Control Board</t>
  </si>
  <si>
    <t>66100-100</t>
  </si>
  <si>
    <t>68100-100</t>
  </si>
  <si>
    <t>68100-400</t>
  </si>
  <si>
    <t>ADRES Lighting Control / Monitor Card</t>
  </si>
  <si>
    <t>Optional Electric Submeter</t>
  </si>
  <si>
    <t>62100-100</t>
  </si>
  <si>
    <t>62100-300</t>
  </si>
  <si>
    <t>64100-SP</t>
  </si>
  <si>
    <t>Modem, Plug-In Cellular</t>
  </si>
  <si>
    <t>Sensors, Roof Temperature</t>
  </si>
  <si>
    <t>Included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</si>
</sst>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4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4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4" fontId="0" fillId="33" borderId="15" xfId="0" applyNumberFormat="1" applyFill="1" applyBorder="1" applyAlignment="1">
      <alignment/>
    </xf>
    <xf numFmtId="44" fontId="0" fillId="34" borderId="12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9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44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left" vertical="top" indent="1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5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44" fontId="4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44" fontId="40" fillId="0" borderId="0" xfId="0" applyNumberFormat="1" applyFont="1" applyAlignment="1">
      <alignment/>
    </xf>
    <xf numFmtId="44" fontId="0" fillId="0" borderId="10" xfId="0" applyNumberFormat="1" applyFont="1" applyBorder="1" applyAlignment="1">
      <alignment horizontal="center"/>
    </xf>
    <xf numFmtId="44" fontId="0" fillId="0" borderId="12" xfId="0" applyNumberFormat="1" applyFont="1" applyBorder="1" applyAlignment="1">
      <alignment/>
    </xf>
    <xf numFmtId="44" fontId="4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44" fontId="42" fillId="0" borderId="0" xfId="0" applyNumberFormat="1" applyFont="1" applyBorder="1" applyAlignment="1">
      <alignment horizontal="center"/>
    </xf>
    <xf numFmtId="44" fontId="42" fillId="0" borderId="0" xfId="0" applyNumberFormat="1" applyFont="1" applyBorder="1" applyAlignment="1">
      <alignment/>
    </xf>
    <xf numFmtId="4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5" fontId="0" fillId="0" borderId="0" xfId="0" applyNumberFormat="1" applyAlignment="1">
      <alignment horizontal="left"/>
    </xf>
    <xf numFmtId="0" fontId="0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37.140625" style="0" customWidth="1"/>
    <col min="4" max="4" width="8.57421875" style="0" customWidth="1"/>
    <col min="5" max="5" width="10.8515625" style="0" customWidth="1"/>
    <col min="6" max="6" width="12.57421875" style="0" customWidth="1"/>
    <col min="8" max="8" width="10.421875" style="0" customWidth="1"/>
    <col min="9" max="10" width="11.421875" style="0" customWidth="1"/>
    <col min="11" max="11" width="10.421875" style="0" bestFit="1" customWidth="1"/>
    <col min="12" max="12" width="12.28125" style="0" customWidth="1"/>
    <col min="13" max="13" width="10.140625" style="0" bestFit="1" customWidth="1"/>
  </cols>
  <sheetData>
    <row r="1" spans="1:4" ht="12.75">
      <c r="A1" s="45" t="s">
        <v>38</v>
      </c>
      <c r="B1" s="46"/>
      <c r="C1" s="24" t="s">
        <v>23</v>
      </c>
      <c r="D1" s="24" t="s">
        <v>24</v>
      </c>
    </row>
    <row r="2" spans="1:4" ht="13.5" thickBot="1">
      <c r="A2" s="47" t="s">
        <v>39</v>
      </c>
      <c r="B2" s="48"/>
      <c r="C2" s="31" t="s">
        <v>49</v>
      </c>
      <c r="D2" s="30" t="s">
        <v>60</v>
      </c>
    </row>
    <row r="3" spans="3:4" ht="12">
      <c r="C3" s="31" t="s">
        <v>50</v>
      </c>
      <c r="D3" s="30" t="s">
        <v>61</v>
      </c>
    </row>
    <row r="4" spans="1:4" ht="12.75">
      <c r="A4" s="24" t="s">
        <v>40</v>
      </c>
      <c r="C4" s="31" t="s">
        <v>51</v>
      </c>
      <c r="D4" s="30" t="s">
        <v>50</v>
      </c>
    </row>
    <row r="5" spans="1:4" ht="12">
      <c r="A5" s="70">
        <v>39477</v>
      </c>
      <c r="B5" s="71"/>
      <c r="D5" s="30" t="s">
        <v>62</v>
      </c>
    </row>
    <row r="6" spans="1:4" ht="12">
      <c r="A6" s="51"/>
      <c r="B6" s="52"/>
      <c r="D6" s="30"/>
    </row>
    <row r="7" spans="1:4" ht="12">
      <c r="A7" s="51"/>
      <c r="B7" s="52"/>
      <c r="C7" s="53" t="s">
        <v>58</v>
      </c>
      <c r="D7" s="30">
        <v>0.5</v>
      </c>
    </row>
    <row r="8" ht="11.25" customHeight="1">
      <c r="D8" s="21"/>
    </row>
    <row r="9" spans="1:5" ht="11.25" customHeight="1">
      <c r="A9" s="24" t="s">
        <v>26</v>
      </c>
      <c r="C9" s="31" t="s">
        <v>64</v>
      </c>
      <c r="D9" s="20" t="s">
        <v>19</v>
      </c>
      <c r="E9" s="31" t="s">
        <v>63</v>
      </c>
    </row>
    <row r="10" spans="3:5" ht="11.25" customHeight="1">
      <c r="C10" s="31" t="s">
        <v>59</v>
      </c>
      <c r="D10" s="20" t="s">
        <v>20</v>
      </c>
      <c r="E10" s="31" t="s">
        <v>63</v>
      </c>
    </row>
    <row r="11" ht="12" customHeight="1"/>
    <row r="12" spans="1:6" ht="24.75" customHeight="1">
      <c r="A12" s="27" t="s">
        <v>27</v>
      </c>
      <c r="C12" s="76" t="s">
        <v>66</v>
      </c>
      <c r="D12" s="77"/>
      <c r="E12" s="77"/>
      <c r="F12" s="75"/>
    </row>
    <row r="13" spans="7:13" ht="12">
      <c r="G13" s="55"/>
      <c r="H13" s="55"/>
      <c r="I13" s="56"/>
      <c r="J13" s="56"/>
      <c r="K13" s="56"/>
      <c r="L13" s="56"/>
      <c r="M13" s="55"/>
    </row>
    <row r="14" spans="1:13" ht="12.75">
      <c r="A14" s="13"/>
      <c r="B14" s="15" t="s">
        <v>1</v>
      </c>
      <c r="C14" s="13"/>
      <c r="D14" s="13"/>
      <c r="E14" s="15" t="s">
        <v>5</v>
      </c>
      <c r="F14" s="13"/>
      <c r="G14" s="55"/>
      <c r="H14" s="55"/>
      <c r="I14" s="65"/>
      <c r="J14" s="65"/>
      <c r="K14" s="65"/>
      <c r="L14" s="65"/>
      <c r="M14" s="55"/>
    </row>
    <row r="15" spans="1:13" ht="12.75">
      <c r="A15" s="14" t="s">
        <v>0</v>
      </c>
      <c r="B15" s="14" t="s">
        <v>2</v>
      </c>
      <c r="C15" s="16" t="s">
        <v>42</v>
      </c>
      <c r="D15" s="14" t="s">
        <v>3</v>
      </c>
      <c r="E15" s="14" t="s">
        <v>4</v>
      </c>
      <c r="F15" s="14" t="s">
        <v>6</v>
      </c>
      <c r="G15" s="55"/>
      <c r="H15" s="55"/>
      <c r="I15" s="65"/>
      <c r="J15" s="65">
        <f>SUM(D7)</f>
        <v>0.5</v>
      </c>
      <c r="K15" s="65"/>
      <c r="L15" s="65"/>
      <c r="M15" s="55"/>
    </row>
    <row r="16" spans="1:13" ht="12">
      <c r="A16" s="2">
        <v>1</v>
      </c>
      <c r="B16" s="2" t="s">
        <v>72</v>
      </c>
      <c r="C16" s="4" t="s">
        <v>68</v>
      </c>
      <c r="D16" s="36">
        <v>2</v>
      </c>
      <c r="E16" s="6">
        <f>SUM(J16)</f>
        <v>327.5</v>
      </c>
      <c r="F16" s="12">
        <f>D16*E16</f>
        <v>655</v>
      </c>
      <c r="G16" s="55"/>
      <c r="H16" s="55"/>
      <c r="I16" s="66">
        <f>SUM('Quote HVAC, Ltg, AMR'!E14)</f>
        <v>655</v>
      </c>
      <c r="J16" s="67">
        <f>SUM(I16*J15)</f>
        <v>327.5</v>
      </c>
      <c r="K16" s="65"/>
      <c r="L16" s="65"/>
      <c r="M16" s="55"/>
    </row>
    <row r="17" spans="1:13" ht="12">
      <c r="A17" s="2">
        <v>2</v>
      </c>
      <c r="B17" s="2" t="s">
        <v>71</v>
      </c>
      <c r="C17" s="4" t="s">
        <v>67</v>
      </c>
      <c r="D17" s="36">
        <v>2</v>
      </c>
      <c r="E17" s="6">
        <f aca="true" t="shared" si="0" ref="E17:E30">SUM(J17)</f>
        <v>269</v>
      </c>
      <c r="F17" s="12">
        <f>D17*E17</f>
        <v>538</v>
      </c>
      <c r="G17" s="55"/>
      <c r="H17" s="55"/>
      <c r="I17" s="66">
        <f>SUM('Quote HVAC, Ltg, AMR'!E15)</f>
        <v>538</v>
      </c>
      <c r="J17" s="67">
        <f>SUM(I17*$J$15)</f>
        <v>269</v>
      </c>
      <c r="K17" s="65"/>
      <c r="L17" s="65"/>
      <c r="M17" s="55"/>
    </row>
    <row r="18" spans="1:13" ht="12">
      <c r="A18" s="2">
        <v>3</v>
      </c>
      <c r="B18" s="2" t="s">
        <v>9</v>
      </c>
      <c r="C18" s="4" t="s">
        <v>10</v>
      </c>
      <c r="D18" s="36">
        <v>2</v>
      </c>
      <c r="E18" s="6">
        <f t="shared" si="0"/>
        <v>42.5</v>
      </c>
      <c r="F18" s="12">
        <f>D18*E18</f>
        <v>85</v>
      </c>
      <c r="G18" s="55"/>
      <c r="H18" s="55"/>
      <c r="I18" s="66">
        <f>SUM('Quote HVAC, Ltg, AMR'!E16)</f>
        <v>85</v>
      </c>
      <c r="J18" s="67">
        <f aca="true" t="shared" si="1" ref="J18:J29">SUM(I18*$J$15)</f>
        <v>42.5</v>
      </c>
      <c r="K18" s="65"/>
      <c r="L18" s="65"/>
      <c r="M18" s="55"/>
    </row>
    <row r="19" spans="1:13" ht="12">
      <c r="A19" s="2">
        <v>4</v>
      </c>
      <c r="B19" s="2" t="s">
        <v>47</v>
      </c>
      <c r="C19" s="4" t="s">
        <v>69</v>
      </c>
      <c r="D19" s="36">
        <v>4</v>
      </c>
      <c r="E19" s="6">
        <f t="shared" si="0"/>
        <v>23</v>
      </c>
      <c r="F19" s="12">
        <f>D19*E19</f>
        <v>92</v>
      </c>
      <c r="G19" s="55"/>
      <c r="H19" s="55"/>
      <c r="I19" s="66">
        <f>SUM('Quote HVAC, Ltg, AMR'!E17)</f>
        <v>46</v>
      </c>
      <c r="J19" s="67">
        <f t="shared" si="1"/>
        <v>23</v>
      </c>
      <c r="K19" s="65"/>
      <c r="L19" s="65"/>
      <c r="M19" s="55"/>
    </row>
    <row r="20" spans="1:13" ht="12">
      <c r="A20" s="2">
        <v>5</v>
      </c>
      <c r="B20" s="2" t="s">
        <v>48</v>
      </c>
      <c r="C20" s="4" t="s">
        <v>45</v>
      </c>
      <c r="D20" s="36">
        <v>2</v>
      </c>
      <c r="E20" s="6">
        <f t="shared" si="0"/>
        <v>22</v>
      </c>
      <c r="F20" s="12">
        <f>D20*E20</f>
        <v>44</v>
      </c>
      <c r="G20" s="55"/>
      <c r="H20" s="55"/>
      <c r="I20" s="66">
        <f>SUM('Quote HVAC, Ltg, AMR'!E18)</f>
        <v>44</v>
      </c>
      <c r="J20" s="67">
        <f t="shared" si="1"/>
        <v>22</v>
      </c>
      <c r="K20" s="65"/>
      <c r="L20" s="68"/>
      <c r="M20" s="57"/>
    </row>
    <row r="21" spans="1:13" ht="12">
      <c r="A21" s="2"/>
      <c r="B21" s="2"/>
      <c r="C21" s="4"/>
      <c r="D21" s="36"/>
      <c r="E21" s="6" t="s">
        <v>46</v>
      </c>
      <c r="F21" s="12"/>
      <c r="G21" s="55"/>
      <c r="H21" s="55"/>
      <c r="I21" s="66" t="s">
        <v>46</v>
      </c>
      <c r="J21" s="67" t="s">
        <v>46</v>
      </c>
      <c r="K21" s="65"/>
      <c r="L21" s="65"/>
      <c r="M21" s="55"/>
    </row>
    <row r="22" spans="1:13" ht="12">
      <c r="A22" s="2">
        <v>6</v>
      </c>
      <c r="B22" s="2" t="s">
        <v>52</v>
      </c>
      <c r="C22" s="4" t="s">
        <v>70</v>
      </c>
      <c r="D22" s="36">
        <v>1</v>
      </c>
      <c r="E22" s="6">
        <f t="shared" si="0"/>
        <v>327.5</v>
      </c>
      <c r="F22" s="12">
        <f>D22*E22</f>
        <v>327.5</v>
      </c>
      <c r="G22" s="55"/>
      <c r="H22" s="55"/>
      <c r="I22" s="66">
        <f>SUM('Quote HVAC, Ltg, AMR'!E20)</f>
        <v>655</v>
      </c>
      <c r="J22" s="67">
        <f t="shared" si="1"/>
        <v>327.5</v>
      </c>
      <c r="K22" s="65"/>
      <c r="L22" s="65"/>
      <c r="M22" s="55"/>
    </row>
    <row r="23" spans="1:13" ht="12">
      <c r="A23" s="2">
        <v>7</v>
      </c>
      <c r="B23" s="2" t="s">
        <v>11</v>
      </c>
      <c r="C23" s="4" t="s">
        <v>67</v>
      </c>
      <c r="D23" s="36">
        <v>1</v>
      </c>
      <c r="E23" s="6">
        <f t="shared" si="0"/>
        <v>271</v>
      </c>
      <c r="F23" s="12">
        <f>D23*E23</f>
        <v>271</v>
      </c>
      <c r="G23" s="55"/>
      <c r="H23" s="55"/>
      <c r="I23" s="66">
        <f>SUM('Quote HVAC, Ltg, AMR'!E21)</f>
        <v>542</v>
      </c>
      <c r="J23" s="67">
        <f t="shared" si="1"/>
        <v>271</v>
      </c>
      <c r="K23" s="65"/>
      <c r="L23" s="65"/>
      <c r="M23" s="55"/>
    </row>
    <row r="24" spans="1:13" ht="12">
      <c r="A24" s="2"/>
      <c r="B24" s="2"/>
      <c r="C24" s="4"/>
      <c r="D24" s="36"/>
      <c r="E24" s="6"/>
      <c r="F24" s="12"/>
      <c r="G24" s="55"/>
      <c r="H24" s="55"/>
      <c r="I24" s="66"/>
      <c r="J24" s="67"/>
      <c r="K24" s="65"/>
      <c r="L24" s="65"/>
      <c r="M24" s="55"/>
    </row>
    <row r="25" spans="1:13" ht="12">
      <c r="A25" s="2"/>
      <c r="B25" s="2"/>
      <c r="C25" s="59" t="s">
        <v>75</v>
      </c>
      <c r="D25" s="36"/>
      <c r="E25" s="6" t="s">
        <v>46</v>
      </c>
      <c r="F25" s="12"/>
      <c r="G25" s="55"/>
      <c r="H25" s="55"/>
      <c r="I25" s="66" t="s">
        <v>46</v>
      </c>
      <c r="J25" s="67" t="s">
        <v>46</v>
      </c>
      <c r="K25" s="65"/>
      <c r="L25" s="65"/>
      <c r="M25" s="55"/>
    </row>
    <row r="26" spans="1:13" ht="12">
      <c r="A26" s="2">
        <v>8</v>
      </c>
      <c r="B26" s="2" t="s">
        <v>54</v>
      </c>
      <c r="C26" s="4" t="s">
        <v>56</v>
      </c>
      <c r="D26" s="36">
        <v>0</v>
      </c>
      <c r="E26" s="6">
        <f t="shared" si="0"/>
        <v>566</v>
      </c>
      <c r="F26" s="12">
        <f>D26*E26</f>
        <v>0</v>
      </c>
      <c r="G26" s="55"/>
      <c r="H26" s="55"/>
      <c r="I26" s="66">
        <f>SUM('Quote HVAC, Ltg, AMR'!E24)</f>
        <v>1132</v>
      </c>
      <c r="J26" s="67">
        <f t="shared" si="1"/>
        <v>566</v>
      </c>
      <c r="K26" s="65"/>
      <c r="L26" s="65"/>
      <c r="M26" s="55"/>
    </row>
    <row r="27" spans="1:13" ht="12">
      <c r="A27" s="2">
        <v>9</v>
      </c>
      <c r="B27" s="2" t="s">
        <v>55</v>
      </c>
      <c r="C27" s="4" t="s">
        <v>57</v>
      </c>
      <c r="D27" s="36">
        <v>1</v>
      </c>
      <c r="E27" s="6">
        <f t="shared" si="0"/>
        <v>610</v>
      </c>
      <c r="F27" s="12">
        <f>D27*E27</f>
        <v>610</v>
      </c>
      <c r="G27" s="55"/>
      <c r="H27" s="55"/>
      <c r="I27" s="66">
        <f>SUM('Quote HVAC, Ltg, AMR'!E25)</f>
        <v>1220</v>
      </c>
      <c r="J27" s="67">
        <f t="shared" si="1"/>
        <v>610</v>
      </c>
      <c r="K27" s="65"/>
      <c r="L27" s="65"/>
      <c r="M27" s="55"/>
    </row>
    <row r="28" spans="1:13" ht="12">
      <c r="A28" s="2" t="s">
        <v>46</v>
      </c>
      <c r="B28" s="2" t="s">
        <v>46</v>
      </c>
      <c r="C28" s="4" t="s">
        <v>46</v>
      </c>
      <c r="D28" s="36" t="s">
        <v>46</v>
      </c>
      <c r="E28" s="6" t="s">
        <v>46</v>
      </c>
      <c r="F28" s="12" t="s">
        <v>46</v>
      </c>
      <c r="G28" s="55"/>
      <c r="H28" s="55"/>
      <c r="I28" s="66" t="s">
        <v>46</v>
      </c>
      <c r="J28" s="67" t="s">
        <v>46</v>
      </c>
      <c r="K28" s="65"/>
      <c r="L28" s="65"/>
      <c r="M28" s="55"/>
    </row>
    <row r="29" spans="1:13" ht="12">
      <c r="A29" s="2">
        <v>10</v>
      </c>
      <c r="B29" s="58" t="s">
        <v>78</v>
      </c>
      <c r="C29" s="59" t="s">
        <v>79</v>
      </c>
      <c r="D29" s="36">
        <v>1</v>
      </c>
      <c r="E29" s="6">
        <f t="shared" si="0"/>
        <v>212.5</v>
      </c>
      <c r="F29" s="12">
        <f>D29*E29</f>
        <v>212.5</v>
      </c>
      <c r="G29" s="55"/>
      <c r="H29" s="55"/>
      <c r="I29" s="66">
        <f>SUM('Quote HVAC, Ltg, AMR'!E27)</f>
        <v>425</v>
      </c>
      <c r="J29" s="67">
        <f t="shared" si="1"/>
        <v>212.5</v>
      </c>
      <c r="K29" s="65"/>
      <c r="L29" s="65"/>
      <c r="M29" s="60"/>
    </row>
    <row r="30" spans="1:15" ht="49.5">
      <c r="A30" s="2">
        <v>11</v>
      </c>
      <c r="B30" s="40" t="s">
        <v>7</v>
      </c>
      <c r="C30" s="3" t="s">
        <v>8</v>
      </c>
      <c r="D30" s="36">
        <v>1</v>
      </c>
      <c r="E30" s="6">
        <f t="shared" si="0"/>
        <v>0</v>
      </c>
      <c r="F30" s="12">
        <f>D30*E30</f>
        <v>0</v>
      </c>
      <c r="G30" s="55"/>
      <c r="H30" s="55"/>
      <c r="I30" s="66">
        <f>SUM('Quote HVAC, Ltg, AMR'!E28)</f>
        <v>0</v>
      </c>
      <c r="J30" s="67">
        <f>SUM(I30*$J$15)</f>
        <v>0</v>
      </c>
      <c r="K30" s="65"/>
      <c r="L30" s="65"/>
      <c r="M30" s="60"/>
      <c r="O30" s="54">
        <f>SUM(M20:M29)</f>
        <v>0</v>
      </c>
    </row>
    <row r="31" spans="1:13" ht="12.75" thickBot="1">
      <c r="A31" s="2"/>
      <c r="B31" s="2"/>
      <c r="C31" s="3"/>
      <c r="D31" s="36"/>
      <c r="E31" s="6"/>
      <c r="F31" s="19"/>
      <c r="G31" s="55"/>
      <c r="H31" s="55"/>
      <c r="I31" s="65"/>
      <c r="J31" s="65"/>
      <c r="K31" s="65"/>
      <c r="L31" s="65"/>
      <c r="M31" s="55"/>
    </row>
    <row r="32" spans="1:13" ht="12.75">
      <c r="A32" s="2"/>
      <c r="B32" s="2"/>
      <c r="C32" s="18" t="s">
        <v>17</v>
      </c>
      <c r="D32" s="36"/>
      <c r="E32" s="6"/>
      <c r="F32" s="12">
        <f>SUM(F16:F30)</f>
        <v>2835</v>
      </c>
      <c r="G32" s="55"/>
      <c r="H32" s="55" t="s">
        <v>46</v>
      </c>
      <c r="I32" s="65"/>
      <c r="J32" s="65"/>
      <c r="K32" s="65"/>
      <c r="L32" s="65"/>
      <c r="M32" s="60"/>
    </row>
    <row r="33" spans="1:13" ht="12">
      <c r="A33" s="2"/>
      <c r="B33" s="2"/>
      <c r="C33" s="4"/>
      <c r="D33" s="36"/>
      <c r="E33" s="6"/>
      <c r="F33" s="12"/>
      <c r="G33" s="55"/>
      <c r="H33" s="55" t="s">
        <v>46</v>
      </c>
      <c r="I33" s="65"/>
      <c r="J33" s="65"/>
      <c r="K33" s="65"/>
      <c r="L33" s="65"/>
      <c r="M33" s="55"/>
    </row>
    <row r="34" spans="1:13" ht="12.75">
      <c r="A34" s="2"/>
      <c r="B34" s="2"/>
      <c r="C34" s="17" t="s">
        <v>12</v>
      </c>
      <c r="D34" s="36"/>
      <c r="E34" s="6"/>
      <c r="F34" s="12"/>
      <c r="G34" s="55"/>
      <c r="H34" s="55" t="s">
        <v>46</v>
      </c>
      <c r="I34" s="65" t="s">
        <v>46</v>
      </c>
      <c r="J34" s="65"/>
      <c r="K34" s="67">
        <f>SUM(F32)</f>
        <v>2835</v>
      </c>
      <c r="L34" s="65"/>
      <c r="M34" s="55"/>
    </row>
    <row r="35" spans="1:13" ht="12">
      <c r="A35" s="2">
        <v>12</v>
      </c>
      <c r="B35" s="2" t="s">
        <v>13</v>
      </c>
      <c r="C35" s="4" t="s">
        <v>65</v>
      </c>
      <c r="D35" s="37">
        <f>4*D16</f>
        <v>8</v>
      </c>
      <c r="E35" s="6"/>
      <c r="F35" s="12"/>
      <c r="G35" s="55"/>
      <c r="H35" s="55"/>
      <c r="I35" s="65" t="s">
        <v>46</v>
      </c>
      <c r="J35" s="65"/>
      <c r="K35" s="67">
        <f>SUM(E27)</f>
        <v>610</v>
      </c>
      <c r="L35" s="65"/>
      <c r="M35" s="55"/>
    </row>
    <row r="36" spans="1:13" ht="12">
      <c r="A36" s="2">
        <v>13</v>
      </c>
      <c r="B36" s="2" t="s">
        <v>13</v>
      </c>
      <c r="C36" s="4" t="s">
        <v>28</v>
      </c>
      <c r="D36" s="37">
        <f>8*D22</f>
        <v>8</v>
      </c>
      <c r="E36" s="6"/>
      <c r="F36" s="12"/>
      <c r="G36" s="55"/>
      <c r="H36" s="55"/>
      <c r="I36" s="65" t="s">
        <v>46</v>
      </c>
      <c r="J36" s="65"/>
      <c r="K36" s="67">
        <f>SUM(K34-K35)</f>
        <v>2225</v>
      </c>
      <c r="L36" s="65"/>
      <c r="M36" s="55"/>
    </row>
    <row r="37" spans="1:13" ht="12">
      <c r="A37" s="2">
        <v>14</v>
      </c>
      <c r="B37" s="2" t="s">
        <v>13</v>
      </c>
      <c r="C37" s="4" t="s">
        <v>53</v>
      </c>
      <c r="D37" s="37">
        <f>2*D26</f>
        <v>0</v>
      </c>
      <c r="E37" s="6"/>
      <c r="F37" s="12"/>
      <c r="G37" s="55"/>
      <c r="H37" s="55"/>
      <c r="I37" s="65"/>
      <c r="J37" s="65"/>
      <c r="K37" s="65">
        <f>SUM(D16+D22)</f>
        <v>3</v>
      </c>
      <c r="L37" s="65"/>
      <c r="M37" s="55"/>
    </row>
    <row r="38" spans="1:13" ht="12">
      <c r="A38" s="2">
        <v>15</v>
      </c>
      <c r="B38" s="2" t="s">
        <v>13</v>
      </c>
      <c r="C38" s="4" t="s">
        <v>16</v>
      </c>
      <c r="D38" s="37">
        <f>0.5*(D16+D22)</f>
        <v>1.5</v>
      </c>
      <c r="E38" s="6"/>
      <c r="F38" s="12"/>
      <c r="G38" s="55"/>
      <c r="H38" s="55"/>
      <c r="I38" s="65"/>
      <c r="J38" s="65"/>
      <c r="K38" s="67">
        <f>SUM(K36/K37)</f>
        <v>741.6666666666666</v>
      </c>
      <c r="L38" s="65"/>
      <c r="M38" s="55"/>
    </row>
    <row r="39" spans="1:13" ht="12">
      <c r="A39" s="2"/>
      <c r="B39" s="2"/>
      <c r="C39" s="4"/>
      <c r="D39" s="5"/>
      <c r="E39" s="6"/>
      <c r="F39" s="12"/>
      <c r="G39" s="55"/>
      <c r="H39" s="55"/>
      <c r="I39" s="65"/>
      <c r="J39" s="65"/>
      <c r="K39" s="65"/>
      <c r="L39" s="65"/>
      <c r="M39" s="55"/>
    </row>
    <row r="40" spans="1:13" ht="12">
      <c r="A40" s="2"/>
      <c r="B40" s="2"/>
      <c r="C40" s="4"/>
      <c r="D40" s="5">
        <f>SUM(D35:D39)</f>
        <v>17.5</v>
      </c>
      <c r="E40" s="63">
        <v>105</v>
      </c>
      <c r="F40" s="12">
        <f>D40*E40</f>
        <v>1837.5</v>
      </c>
      <c r="G40" s="55"/>
      <c r="H40" s="55"/>
      <c r="I40" s="65"/>
      <c r="J40" s="65"/>
      <c r="K40" s="65"/>
      <c r="L40" s="65"/>
      <c r="M40" s="55"/>
    </row>
    <row r="41" spans="1:13" ht="12.75" thickBot="1">
      <c r="A41" s="2"/>
      <c r="B41" s="2"/>
      <c r="C41" s="4"/>
      <c r="D41" s="5"/>
      <c r="E41" s="6"/>
      <c r="F41" s="19"/>
      <c r="G41" s="55"/>
      <c r="H41" s="55"/>
      <c r="I41" s="69"/>
      <c r="J41" s="69"/>
      <c r="K41" s="69"/>
      <c r="L41" s="69"/>
      <c r="M41" s="55"/>
    </row>
    <row r="42" spans="1:13" ht="12.75">
      <c r="A42" s="2"/>
      <c r="B42" s="2"/>
      <c r="C42" s="17" t="s">
        <v>34</v>
      </c>
      <c r="D42" s="5"/>
      <c r="E42" s="6"/>
      <c r="F42" s="29">
        <f>SUM(F32:F41)</f>
        <v>4672.5</v>
      </c>
      <c r="G42" s="55"/>
      <c r="H42" s="55" t="s">
        <v>46</v>
      </c>
      <c r="I42" s="69"/>
      <c r="J42" s="69"/>
      <c r="K42" s="69"/>
      <c r="L42" s="69"/>
      <c r="M42" s="55"/>
    </row>
    <row r="43" spans="1:13" ht="12">
      <c r="A43" s="2"/>
      <c r="B43" s="2"/>
      <c r="C43" s="4"/>
      <c r="D43" s="5"/>
      <c r="E43" s="6"/>
      <c r="F43" s="7"/>
      <c r="G43" s="55"/>
      <c r="H43" s="55"/>
      <c r="I43" s="69"/>
      <c r="J43" s="69"/>
      <c r="K43" s="69"/>
      <c r="L43" s="69"/>
      <c r="M43" s="55"/>
    </row>
    <row r="44" spans="1:13" ht="13.5" thickBot="1">
      <c r="A44" s="2"/>
      <c r="B44" s="2"/>
      <c r="C44" s="17" t="s">
        <v>44</v>
      </c>
      <c r="D44" s="5"/>
      <c r="E44" s="6"/>
      <c r="F44" s="19">
        <f>'Quote HVAC, Ltg, AMR'!F41-'Cost Estimate HVAC, Ltg, AMR'!F42</f>
        <v>1963.5</v>
      </c>
      <c r="G44" s="55"/>
      <c r="H44" s="55"/>
      <c r="I44" s="55"/>
      <c r="J44" s="55"/>
      <c r="K44" s="55"/>
      <c r="L44" s="55"/>
      <c r="M44" s="55"/>
    </row>
    <row r="45" spans="1:13" ht="12">
      <c r="A45" s="2"/>
      <c r="B45" s="2"/>
      <c r="C45" s="4"/>
      <c r="D45" s="5"/>
      <c r="E45" s="6"/>
      <c r="F45" s="7"/>
      <c r="G45" s="55"/>
      <c r="H45" s="55"/>
      <c r="I45" s="55"/>
      <c r="J45" s="55"/>
      <c r="K45" s="55"/>
      <c r="L45" s="55"/>
      <c r="M45" s="55"/>
    </row>
    <row r="46" spans="1:13" ht="12.75">
      <c r="A46" s="2"/>
      <c r="B46" s="2"/>
      <c r="C46" s="17" t="s">
        <v>33</v>
      </c>
      <c r="D46" s="5"/>
      <c r="E46" s="6"/>
      <c r="F46" s="39">
        <f>F42+F44</f>
        <v>6636</v>
      </c>
      <c r="G46" s="55"/>
      <c r="H46" s="55"/>
      <c r="I46" s="55"/>
      <c r="J46" s="55"/>
      <c r="K46" s="55"/>
      <c r="L46" s="55"/>
      <c r="M46" s="55"/>
    </row>
    <row r="47" spans="1:13" ht="12">
      <c r="A47" s="8"/>
      <c r="B47" s="8"/>
      <c r="C47" s="9"/>
      <c r="D47" s="10"/>
      <c r="E47" s="11"/>
      <c r="F47" s="11"/>
      <c r="G47" s="55"/>
      <c r="H47" s="55"/>
      <c r="I47" s="55"/>
      <c r="J47" s="55"/>
      <c r="K47" s="55"/>
      <c r="L47" s="55"/>
      <c r="M47" s="55"/>
    </row>
    <row r="48" spans="1:13" ht="12">
      <c r="A48" s="1"/>
      <c r="G48" s="55"/>
      <c r="H48" s="55"/>
      <c r="I48" s="55"/>
      <c r="J48" s="55"/>
      <c r="K48" s="55"/>
      <c r="L48" s="55"/>
      <c r="M48" s="55"/>
    </row>
    <row r="49" spans="7:13" ht="12">
      <c r="G49" s="55"/>
      <c r="H49" s="55"/>
      <c r="I49" s="55"/>
      <c r="J49" s="55"/>
      <c r="K49" s="55"/>
      <c r="L49" s="55"/>
      <c r="M49" s="55"/>
    </row>
    <row r="50" spans="1:13" ht="12">
      <c r="A50" t="s">
        <v>21</v>
      </c>
      <c r="G50" s="55"/>
      <c r="H50" s="55"/>
      <c r="I50" s="55"/>
      <c r="J50" s="55"/>
      <c r="K50" s="55"/>
      <c r="L50" s="55"/>
      <c r="M50" s="55"/>
    </row>
    <row r="51" spans="1:6" ht="25.5" customHeight="1">
      <c r="A51" s="38">
        <v>1</v>
      </c>
      <c r="B51" s="72" t="s">
        <v>43</v>
      </c>
      <c r="C51" s="72"/>
      <c r="D51" s="72"/>
      <c r="E51" s="72"/>
      <c r="F51" s="72"/>
    </row>
    <row r="52" spans="1:6" ht="24.75" customHeight="1">
      <c r="A52" s="38">
        <v>2</v>
      </c>
      <c r="B52" s="73" t="s">
        <v>35</v>
      </c>
      <c r="C52" s="72"/>
      <c r="D52" s="72"/>
      <c r="E52" s="72"/>
      <c r="F52" s="72"/>
    </row>
    <row r="53" spans="1:6" ht="24" customHeight="1">
      <c r="A53" s="38"/>
      <c r="B53" s="74"/>
      <c r="C53" s="75"/>
      <c r="D53" s="75"/>
      <c r="E53" s="75"/>
      <c r="F53" s="75"/>
    </row>
    <row r="54" spans="1:6" ht="25.5" customHeight="1">
      <c r="A54" s="38"/>
      <c r="B54" s="73"/>
      <c r="C54" s="72"/>
      <c r="D54" s="72"/>
      <c r="E54" s="72"/>
      <c r="F54" s="72"/>
    </row>
  </sheetData>
  <sheetProtection/>
  <mergeCells count="6">
    <mergeCell ref="A5:B5"/>
    <mergeCell ref="B51:F51"/>
    <mergeCell ref="B52:F52"/>
    <mergeCell ref="B53:F53"/>
    <mergeCell ref="B54:F54"/>
    <mergeCell ref="C12:F12"/>
  </mergeCells>
  <printOptions horizontalCentered="1"/>
  <pageMargins left="0.75" right="0.75" top="0.75" bottom="0.75" header="0.25" footer="0"/>
  <pageSetup horizontalDpi="600" verticalDpi="600" orientation="portrait" r:id="rId1"/>
  <headerFooter alignWithMargins="0">
    <oddHeader>&amp;C&amp;20Winn Energy Controls, Inc.</oddHeader>
    <oddFooter>&amp;C&amp;8 2637 Ariane Drive, San Diego,  CA   92117
TEL: (858) 274-1330  FAX: (858) 274-1362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9">
      <selection activeCell="F41" sqref="F41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37.140625" style="0" customWidth="1"/>
    <col min="4" max="4" width="8.57421875" style="0" customWidth="1"/>
    <col min="5" max="5" width="10.8515625" style="0" customWidth="1"/>
    <col min="6" max="6" width="12.57421875" style="0" customWidth="1"/>
    <col min="8" max="8" width="10.421875" style="0" bestFit="1" customWidth="1"/>
  </cols>
  <sheetData>
    <row r="1" spans="1:4" ht="12.75">
      <c r="A1" s="41" t="s">
        <v>36</v>
      </c>
      <c r="B1" s="42"/>
      <c r="C1" s="24" t="s">
        <v>23</v>
      </c>
      <c r="D1" s="24" t="s">
        <v>24</v>
      </c>
    </row>
    <row r="2" spans="1:6" ht="13.5" thickBot="1">
      <c r="A2" s="43" t="s">
        <v>37</v>
      </c>
      <c r="B2" s="44"/>
      <c r="C2" s="21" t="str">
        <f>'Cost Estimate HVAC, Ltg, AMR'!C2</f>
        <v>Store Name</v>
      </c>
      <c r="D2" s="33" t="str">
        <f>'Cost Estimate HVAC, Ltg, AMR'!D2</f>
        <v>Mr. Contact Name</v>
      </c>
      <c r="E2" s="33"/>
      <c r="F2" s="33"/>
    </row>
    <row r="3" spans="2:6" ht="12">
      <c r="B3" s="21"/>
      <c r="C3" s="21" t="str">
        <f>'Cost Estimate HVAC, Ltg, AMR'!C3</f>
        <v>Address</v>
      </c>
      <c r="D3" s="33" t="str">
        <f>'Cost Estimate HVAC, Ltg, AMR'!D3</f>
        <v>Company Name</v>
      </c>
      <c r="E3" s="33"/>
      <c r="F3" s="33"/>
    </row>
    <row r="4" spans="1:6" ht="12.75">
      <c r="A4" s="49" t="s">
        <v>40</v>
      </c>
      <c r="B4" s="50"/>
      <c r="C4" s="21" t="str">
        <f>'Cost Estimate HVAC, Ltg, AMR'!C4</f>
        <v>State</v>
      </c>
      <c r="D4" s="33" t="str">
        <f>'Cost Estimate HVAC, Ltg, AMR'!D4</f>
        <v>Address</v>
      </c>
      <c r="E4" s="33"/>
      <c r="F4" s="33"/>
    </row>
    <row r="5" spans="1:6" ht="12">
      <c r="A5" s="78">
        <f>'Cost Estimate HVAC, Ltg, AMR'!A5:B5</f>
        <v>39477</v>
      </c>
      <c r="B5" s="71"/>
      <c r="C5" s="21"/>
      <c r="D5" s="33" t="str">
        <f>'Cost Estimate HVAC, Ltg, AMR'!D5</f>
        <v>City, State Zip</v>
      </c>
      <c r="E5" s="33"/>
      <c r="F5" s="33"/>
    </row>
    <row r="6" spans="1:6" ht="11.25" customHeight="1">
      <c r="A6" s="33"/>
      <c r="B6" s="33"/>
      <c r="C6" s="21"/>
      <c r="D6" s="33"/>
      <c r="E6" s="33"/>
      <c r="F6" s="33"/>
    </row>
    <row r="7" spans="1:6" ht="11.25" customHeight="1">
      <c r="A7" s="34" t="s">
        <v>31</v>
      </c>
      <c r="B7" s="33"/>
      <c r="C7" s="21" t="str">
        <f>'Cost Estimate HVAC, Ltg, AMR'!C9</f>
        <v>Convenient Store</v>
      </c>
      <c r="D7" s="20" t="s">
        <v>19</v>
      </c>
      <c r="E7" s="33" t="str">
        <f>'Cost Estimate HVAC, Ltg, AMR'!E9</f>
        <v>(555) 555-5555</v>
      </c>
      <c r="F7" s="33"/>
    </row>
    <row r="8" spans="1:6" ht="11.25" customHeight="1">
      <c r="A8" s="33"/>
      <c r="B8" s="33"/>
      <c r="C8" s="21" t="str">
        <f>'Cost Estimate HVAC, Ltg, AMR'!C10</f>
        <v>1 Store</v>
      </c>
      <c r="D8" s="20" t="s">
        <v>20</v>
      </c>
      <c r="E8" s="33"/>
      <c r="F8" s="33"/>
    </row>
    <row r="9" spans="1:6" ht="12" customHeight="1">
      <c r="A9" s="33"/>
      <c r="B9" s="33"/>
      <c r="C9" s="33"/>
      <c r="D9" s="33"/>
      <c r="E9" s="33"/>
      <c r="F9" s="33"/>
    </row>
    <row r="10" spans="1:6" ht="24.75" customHeight="1">
      <c r="A10" s="35" t="s">
        <v>32</v>
      </c>
      <c r="B10" s="33"/>
      <c r="C10" s="79" t="str">
        <f>'Cost Estimate HVAC, Ltg, AMR'!C12</f>
        <v>2 HVAC units; 1 lighting controls; 0 Fan Controls; One (1) AMR; system installation, 1 Cellular Gateway..</v>
      </c>
      <c r="D10" s="72"/>
      <c r="E10" s="72"/>
      <c r="F10" s="75"/>
    </row>
    <row r="12" spans="1:6" ht="12.75">
      <c r="A12" s="13"/>
      <c r="B12" s="15" t="s">
        <v>1</v>
      </c>
      <c r="C12" s="13"/>
      <c r="D12" s="13"/>
      <c r="E12" s="15" t="s">
        <v>5</v>
      </c>
      <c r="F12" s="13"/>
    </row>
    <row r="13" spans="1:6" ht="12.75">
      <c r="A13" s="14" t="s">
        <v>0</v>
      </c>
      <c r="B13" s="14" t="s">
        <v>2</v>
      </c>
      <c r="C13" s="16" t="s">
        <v>42</v>
      </c>
      <c r="D13" s="14" t="s">
        <v>3</v>
      </c>
      <c r="E13" s="14" t="s">
        <v>4</v>
      </c>
      <c r="F13" s="14" t="s">
        <v>6</v>
      </c>
    </row>
    <row r="14" spans="1:6" ht="12">
      <c r="A14" s="2">
        <v>1</v>
      </c>
      <c r="B14" s="2" t="s">
        <v>72</v>
      </c>
      <c r="C14" s="4" t="s">
        <v>68</v>
      </c>
      <c r="D14" s="5">
        <f>'Cost Estimate HVAC, Ltg, AMR'!D16</f>
        <v>2</v>
      </c>
      <c r="E14" s="6">
        <v>655</v>
      </c>
      <c r="F14" s="12">
        <f>D14*E14</f>
        <v>1310</v>
      </c>
    </row>
    <row r="15" spans="1:6" ht="12">
      <c r="A15" s="2">
        <v>2</v>
      </c>
      <c r="B15" s="2" t="s">
        <v>71</v>
      </c>
      <c r="C15" s="4" t="s">
        <v>67</v>
      </c>
      <c r="D15" s="5">
        <f>'Cost Estimate HVAC, Ltg, AMR'!D17</f>
        <v>2</v>
      </c>
      <c r="E15" s="6">
        <v>538</v>
      </c>
      <c r="F15" s="12">
        <f>D15*E15</f>
        <v>1076</v>
      </c>
    </row>
    <row r="16" spans="1:6" ht="12">
      <c r="A16" s="2">
        <v>3</v>
      </c>
      <c r="B16" s="2" t="s">
        <v>9</v>
      </c>
      <c r="C16" s="4" t="s">
        <v>10</v>
      </c>
      <c r="D16" s="5">
        <f>'Cost Estimate HVAC, Ltg, AMR'!D18</f>
        <v>2</v>
      </c>
      <c r="E16" s="6">
        <v>85</v>
      </c>
      <c r="F16" s="12">
        <f>D16*E16</f>
        <v>170</v>
      </c>
    </row>
    <row r="17" spans="1:6" ht="12">
      <c r="A17" s="2">
        <v>4</v>
      </c>
      <c r="B17" s="2" t="s">
        <v>47</v>
      </c>
      <c r="C17" s="59" t="s">
        <v>69</v>
      </c>
      <c r="D17" s="5">
        <f>'Cost Estimate HVAC, Ltg, AMR'!D19</f>
        <v>4</v>
      </c>
      <c r="E17" s="6">
        <v>46</v>
      </c>
      <c r="F17" s="12">
        <f>D17*E17</f>
        <v>184</v>
      </c>
    </row>
    <row r="18" spans="1:6" ht="12">
      <c r="A18" s="2">
        <v>5</v>
      </c>
      <c r="B18" s="2" t="s">
        <v>48</v>
      </c>
      <c r="C18" s="59" t="s">
        <v>80</v>
      </c>
      <c r="D18" s="5">
        <f>'Cost Estimate HVAC, Ltg, AMR'!D20</f>
        <v>2</v>
      </c>
      <c r="E18" s="6">
        <v>44</v>
      </c>
      <c r="F18" s="12">
        <f>D18*E18</f>
        <v>88</v>
      </c>
    </row>
    <row r="19" spans="1:6" ht="12">
      <c r="A19" s="2"/>
      <c r="B19" s="2"/>
      <c r="C19" s="4"/>
      <c r="D19" s="64" t="s">
        <v>46</v>
      </c>
      <c r="E19" s="6"/>
      <c r="F19" s="12" t="s">
        <v>46</v>
      </c>
    </row>
    <row r="20" spans="1:6" ht="12">
      <c r="A20" s="2">
        <v>6</v>
      </c>
      <c r="B20" s="58" t="s">
        <v>73</v>
      </c>
      <c r="C20" s="59" t="s">
        <v>74</v>
      </c>
      <c r="D20" s="5">
        <f>'Cost Estimate HVAC, Ltg, AMR'!D22</f>
        <v>1</v>
      </c>
      <c r="E20" s="6">
        <v>655</v>
      </c>
      <c r="F20" s="12">
        <f aca="true" t="shared" si="0" ref="F20:F27">D20*E20</f>
        <v>655</v>
      </c>
    </row>
    <row r="21" spans="1:6" ht="12">
      <c r="A21" s="2">
        <v>7</v>
      </c>
      <c r="B21" s="2" t="s">
        <v>71</v>
      </c>
      <c r="C21" s="4" t="s">
        <v>67</v>
      </c>
      <c r="D21" s="5">
        <f>'Cost Estimate HVAC, Ltg, AMR'!D23</f>
        <v>1</v>
      </c>
      <c r="E21" s="6">
        <v>542</v>
      </c>
      <c r="F21" s="12">
        <f t="shared" si="0"/>
        <v>542</v>
      </c>
    </row>
    <row r="22" spans="1:6" ht="12">
      <c r="A22" s="2"/>
      <c r="B22" s="2"/>
      <c r="C22" s="4"/>
      <c r="D22" s="64" t="s">
        <v>46</v>
      </c>
      <c r="E22" s="6"/>
      <c r="F22" s="12"/>
    </row>
    <row r="23" spans="1:6" ht="12">
      <c r="A23" s="2"/>
      <c r="B23" s="2"/>
      <c r="C23" s="59" t="s">
        <v>75</v>
      </c>
      <c r="D23" s="64" t="s">
        <v>46</v>
      </c>
      <c r="E23" s="6"/>
      <c r="F23" s="12" t="s">
        <v>46</v>
      </c>
    </row>
    <row r="24" spans="1:6" ht="12">
      <c r="A24" s="2">
        <v>8</v>
      </c>
      <c r="B24" s="58" t="s">
        <v>76</v>
      </c>
      <c r="C24" s="4" t="s">
        <v>56</v>
      </c>
      <c r="D24" s="5">
        <f>'Cost Estimate HVAC, Ltg, AMR'!D26</f>
        <v>0</v>
      </c>
      <c r="E24" s="6">
        <v>1132</v>
      </c>
      <c r="F24" s="12">
        <f t="shared" si="0"/>
        <v>0</v>
      </c>
    </row>
    <row r="25" spans="1:6" ht="12">
      <c r="A25" s="2">
        <v>9</v>
      </c>
      <c r="B25" s="58" t="s">
        <v>77</v>
      </c>
      <c r="C25" s="4" t="s">
        <v>57</v>
      </c>
      <c r="D25" s="5">
        <f>'Cost Estimate HVAC, Ltg, AMR'!D27</f>
        <v>1</v>
      </c>
      <c r="E25" s="6">
        <v>1220</v>
      </c>
      <c r="F25" s="12">
        <f t="shared" si="0"/>
        <v>1220</v>
      </c>
    </row>
    <row r="26" spans="1:6" ht="12">
      <c r="A26" s="2"/>
      <c r="B26" s="2"/>
      <c r="C26" s="4"/>
      <c r="D26" s="64" t="s">
        <v>46</v>
      </c>
      <c r="E26" s="6" t="s">
        <v>46</v>
      </c>
      <c r="F26" s="12" t="s">
        <v>46</v>
      </c>
    </row>
    <row r="27" spans="1:6" ht="12">
      <c r="A27" s="2">
        <v>10</v>
      </c>
      <c r="B27" s="58" t="s">
        <v>78</v>
      </c>
      <c r="C27" s="59" t="s">
        <v>79</v>
      </c>
      <c r="D27" s="5">
        <f>'Cost Estimate HVAC, Ltg, AMR'!D29</f>
        <v>1</v>
      </c>
      <c r="E27" s="6">
        <v>425</v>
      </c>
      <c r="F27" s="12">
        <f t="shared" si="0"/>
        <v>425</v>
      </c>
    </row>
    <row r="28" spans="1:6" ht="49.5">
      <c r="A28" s="2">
        <v>11</v>
      </c>
      <c r="B28" s="40" t="s">
        <v>7</v>
      </c>
      <c r="C28" s="3" t="s">
        <v>8</v>
      </c>
      <c r="D28" s="5">
        <f>'Cost Estimate HVAC, Ltg, AMR'!D30</f>
        <v>1</v>
      </c>
      <c r="E28" s="61" t="s">
        <v>81</v>
      </c>
      <c r="F28" s="62" t="s">
        <v>46</v>
      </c>
    </row>
    <row r="29" spans="1:6" ht="12.75" thickBot="1">
      <c r="A29" s="2"/>
      <c r="B29" s="2"/>
      <c r="C29" s="3"/>
      <c r="D29" s="5"/>
      <c r="E29" s="6"/>
      <c r="F29" s="19"/>
    </row>
    <row r="30" spans="1:6" ht="12.75">
      <c r="A30" s="2"/>
      <c r="B30" s="2"/>
      <c r="C30" s="18" t="s">
        <v>17</v>
      </c>
      <c r="D30" s="5"/>
      <c r="E30" s="6"/>
      <c r="F30" s="12">
        <f>SUM(F14:F28)</f>
        <v>5670</v>
      </c>
    </row>
    <row r="31" spans="1:8" ht="12">
      <c r="A31" s="2"/>
      <c r="B31" s="2"/>
      <c r="C31" s="22" t="s">
        <v>22</v>
      </c>
      <c r="D31" s="32">
        <v>0.2</v>
      </c>
      <c r="E31" s="6"/>
      <c r="F31" s="12">
        <f>-(D31*F30)</f>
        <v>-1134</v>
      </c>
      <c r="H31" s="54" t="s">
        <v>46</v>
      </c>
    </row>
    <row r="32" spans="1:6" ht="12">
      <c r="A32" s="2"/>
      <c r="B32" s="2"/>
      <c r="C32" s="4"/>
      <c r="D32" s="5"/>
      <c r="E32" s="6"/>
      <c r="F32" s="12"/>
    </row>
    <row r="33" spans="1:6" ht="12.75">
      <c r="A33" s="2"/>
      <c r="B33" s="2"/>
      <c r="C33" s="17" t="s">
        <v>12</v>
      </c>
      <c r="D33" s="5"/>
      <c r="E33" s="6"/>
      <c r="F33" s="12"/>
    </row>
    <row r="34" spans="1:6" ht="12">
      <c r="A34" s="2">
        <v>12</v>
      </c>
      <c r="B34" s="2" t="s">
        <v>13</v>
      </c>
      <c r="C34" s="4" t="s">
        <v>14</v>
      </c>
      <c r="D34" s="5">
        <f>4*D14</f>
        <v>8</v>
      </c>
      <c r="E34" s="6"/>
      <c r="F34" s="12"/>
    </row>
    <row r="35" spans="1:6" ht="12">
      <c r="A35" s="2">
        <v>13</v>
      </c>
      <c r="B35" s="2" t="s">
        <v>13</v>
      </c>
      <c r="C35" s="4" t="s">
        <v>15</v>
      </c>
      <c r="D35" s="5">
        <f>8*D20</f>
        <v>8</v>
      </c>
      <c r="E35" s="6"/>
      <c r="F35" s="12"/>
    </row>
    <row r="36" spans="1:6" ht="12">
      <c r="A36" s="2">
        <v>14</v>
      </c>
      <c r="B36" s="2" t="s">
        <v>13</v>
      </c>
      <c r="C36" s="4" t="s">
        <v>53</v>
      </c>
      <c r="D36" s="5">
        <f>2*D25</f>
        <v>2</v>
      </c>
      <c r="E36" s="6"/>
      <c r="F36" s="12"/>
    </row>
    <row r="37" spans="1:6" ht="12">
      <c r="A37" s="2">
        <v>15</v>
      </c>
      <c r="B37" s="2" t="s">
        <v>13</v>
      </c>
      <c r="C37" s="4" t="s">
        <v>16</v>
      </c>
      <c r="D37" s="5">
        <f>0.5*(D14+D20+D25)</f>
        <v>2</v>
      </c>
      <c r="E37" s="6"/>
      <c r="F37" s="12"/>
    </row>
    <row r="38" spans="1:6" ht="12">
      <c r="A38" s="2"/>
      <c r="B38" s="2"/>
      <c r="C38" s="4"/>
      <c r="D38" s="5"/>
      <c r="E38" s="6"/>
      <c r="F38" s="12"/>
    </row>
    <row r="39" spans="1:6" ht="12">
      <c r="A39" s="2"/>
      <c r="B39" s="2"/>
      <c r="C39" s="4"/>
      <c r="D39" s="5">
        <f>SUM(D34:D38)</f>
        <v>20</v>
      </c>
      <c r="E39" s="6">
        <f>'Cost Estimate HVAC, Ltg, AMR'!$E$40</f>
        <v>105</v>
      </c>
      <c r="F39" s="12">
        <f>D39*E39</f>
        <v>2100</v>
      </c>
    </row>
    <row r="40" spans="1:6" ht="12.75" thickBot="1">
      <c r="A40" s="2"/>
      <c r="B40" s="2"/>
      <c r="C40" s="4"/>
      <c r="D40" s="5"/>
      <c r="E40" s="6"/>
      <c r="F40" s="19"/>
    </row>
    <row r="41" spans="1:6" ht="12.75">
      <c r="A41" s="8"/>
      <c r="B41" s="8"/>
      <c r="C41" s="16" t="s">
        <v>18</v>
      </c>
      <c r="D41" s="10"/>
      <c r="E41" s="23"/>
      <c r="F41" s="28">
        <f>SUM(F30:F40)</f>
        <v>6636</v>
      </c>
    </row>
    <row r="42" ht="12">
      <c r="A42" s="1"/>
    </row>
    <row r="44" ht="12.75">
      <c r="A44" s="20" t="s">
        <v>21</v>
      </c>
    </row>
    <row r="45" spans="1:6" ht="25.5" customHeight="1">
      <c r="A45" s="26">
        <v>1</v>
      </c>
      <c r="B45" s="72" t="s">
        <v>41</v>
      </c>
      <c r="C45" s="72"/>
      <c r="D45" s="72"/>
      <c r="E45" s="72"/>
      <c r="F45" s="72"/>
    </row>
    <row r="46" spans="1:2" ht="12.75">
      <c r="A46" s="25">
        <v>2</v>
      </c>
      <c r="B46" t="s">
        <v>25</v>
      </c>
    </row>
    <row r="47" spans="1:2" ht="12.75">
      <c r="A47" s="25">
        <v>3</v>
      </c>
      <c r="B47" t="s">
        <v>29</v>
      </c>
    </row>
    <row r="48" spans="1:3" ht="12.75">
      <c r="A48" s="25">
        <v>4</v>
      </c>
      <c r="B48" s="21" t="s">
        <v>30</v>
      </c>
      <c r="C48" s="21"/>
    </row>
    <row r="49" ht="12.75">
      <c r="A49" s="25"/>
    </row>
  </sheetData>
  <sheetProtection/>
  <mergeCells count="3">
    <mergeCell ref="A5:B5"/>
    <mergeCell ref="B45:F45"/>
    <mergeCell ref="C10:F10"/>
  </mergeCells>
  <printOptions/>
  <pageMargins left="0.75" right="0.75" top="1" bottom="1" header="0.5" footer="0.5"/>
  <pageSetup horizontalDpi="600" verticalDpi="600" orientation="portrait" r:id="rId1"/>
  <headerFooter alignWithMargins="0">
    <oddHeader>&amp;C&amp;20Winn Energy Controls, Inc.</oddHeader>
    <oddFooter>&amp;C&amp;9 2637 Ariane Drive, San Diego,  CA   92117
TEL: (858) 274-1330  FAX: (858) 274-1362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Winn</dc:creator>
  <cp:keywords/>
  <dc:description/>
  <cp:lastModifiedBy>Rob</cp:lastModifiedBy>
  <cp:lastPrinted>2014-06-24T20:17:23Z</cp:lastPrinted>
  <dcterms:created xsi:type="dcterms:W3CDTF">1996-10-14T23:33:28Z</dcterms:created>
  <dcterms:modified xsi:type="dcterms:W3CDTF">2014-06-24T21:14:32Z</dcterms:modified>
  <cp:category/>
  <cp:version/>
  <cp:contentType/>
  <cp:contentStatus/>
</cp:coreProperties>
</file>