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50" windowWidth="15360" windowHeight="5040" activeTab="0"/>
  </bookViews>
  <sheets>
    <sheet name="Instruction" sheetId="1" r:id="rId1"/>
    <sheet name="Cover" sheetId="2" r:id="rId2"/>
    <sheet name="Data Entry" sheetId="3" r:id="rId3"/>
    <sheet name="Equipment" sheetId="4" r:id="rId4"/>
    <sheet name="Analysis" sheetId="5" r:id="rId5"/>
    <sheet name="Results" sheetId="6" r:id="rId6"/>
    <sheet name="Graphics" sheetId="7" r:id="rId7"/>
  </sheets>
  <definedNames>
    <definedName name="_xlnm.Print_Area" localSheetId="4">'Analysis'!$A$1:$F$50</definedName>
    <definedName name="_xlnm.Print_Area" localSheetId="2">'Data Entry'!$A$1:$E$51</definedName>
    <definedName name="_xlnm.Print_Area" localSheetId="3">'Equipment'!$A$1:$L$35</definedName>
    <definedName name="_xlnm.Print_Area" localSheetId="6">'Graphics'!$A$1:$F$52</definedName>
    <definedName name="_xlnm.Print_Area" localSheetId="5">'Results'!$A$1:$F$47</definedName>
    <definedName name="wrn.Complete._.Workbook." hidden="1">{#N/A,#N/A,FALSE,"Instruction";#N/A,#N/A,FALSE,"Data Entry";#N/A,#N/A,FALSE,"Purchase Order";#N/A,#N/A,FALSE,"Cover";#N/A,#N/A,FALSE,"Equipment";#N/A,#N/A,FALSE,"Analysis";#N/A,#N/A,FALSE,"Results";#N/A,#N/A,FALSE,"Graphics"}</definedName>
    <definedName name="wrn.Data._.Input._.Sheets." hidden="1">{#N/A,#N/A,FALSE,"Data Entry";#N/A,#N/A,FALSE,"Equipment"}</definedName>
    <definedName name="wrn.Proposal." hidden="1">{#N/A,#N/A,FALSE,"Cover";#N/A,#N/A,FALSE,"Equipment";#N/A,#N/A,FALSE,"Analysis";#N/A,#N/A,FALSE,"Results";#N/A,#N/A,FALSE,"Graphics"}</definedName>
    <definedName name="wrn.Purchase._.Order." hidden="1">{#N/A,#N/A,FALSE,"Purchase Order"}</definedName>
  </definedNames>
  <calcPr fullCalcOnLoad="1"/>
</workbook>
</file>

<file path=xl/sharedStrings.xml><?xml version="1.0" encoding="utf-8"?>
<sst xmlns="http://schemas.openxmlformats.org/spreadsheetml/2006/main" count="414" uniqueCount="230">
  <si>
    <t>Program Instructions</t>
  </si>
  <si>
    <t>Instructions for inputing project data, performance and weather assumptions,</t>
  </si>
  <si>
    <t>client specifics, analyzing project performance, calculating energy and financial</t>
  </si>
  <si>
    <t>savings, and printing client proposals.</t>
  </si>
  <si>
    <t>Inputing Project Data</t>
  </si>
  <si>
    <t>All inputs to this spreadsheet are made on the Equipment and Data Entry sheets.</t>
  </si>
  <si>
    <t xml:space="preserve">All other sheets are calculated from the inputs on the Equipment and Data </t>
  </si>
  <si>
    <t>worksheets and are all protected cells.</t>
  </si>
  <si>
    <t>All client and specific project data are required.</t>
  </si>
  <si>
    <t>Weather Assumptions</t>
  </si>
  <si>
    <t>of hours per day of heating or cooling input on the Equipment</t>
  </si>
  <si>
    <t>worksheet.  The number of hours per day and days per year of both</t>
  </si>
  <si>
    <t>heating and cooling required are based on NOAA (National Oceanic</t>
  </si>
  <si>
    <t>and Atmospheric Administration) heating and cooling degree days</t>
  </si>
  <si>
    <t>data for the local geographical areas.  The heating and cooling hours</t>
  </si>
  <si>
    <t>of operation can be changed to account for project site specific</t>
  </si>
  <si>
    <t>client, equipment, operational and space conditioning requirements.</t>
  </si>
  <si>
    <t>Calculating Energy and Financial Savings</t>
  </si>
  <si>
    <t>heating and air conditioning.  This can be changed or updated</t>
  </si>
  <si>
    <t>on the Data Entry sheet to incorporate either actual test results,</t>
  </si>
  <si>
    <t>Client / Contractor projections, or project site specific conditions.</t>
  </si>
  <si>
    <t>Fuels other than natural gas can be calculated after converting</t>
  </si>
  <si>
    <t>the fuel to an equivalent BTU/therm and $/therm basis, then input</t>
  </si>
  <si>
    <t>directly on the Data Entry sheet.</t>
  </si>
  <si>
    <t>Financial savings are calculated directly from data input.</t>
  </si>
  <si>
    <t>Printing Proposals, Data Sheets and Purchase Orders</t>
  </si>
  <si>
    <t>To print a complete proposal, purchase order, data sheets or entire</t>
  </si>
  <si>
    <t xml:space="preserve">workbook, follow the steps below.  The output printed will be collated. </t>
  </si>
  <si>
    <t>To print the above outputs, from the file menu, select Print Report,</t>
  </si>
  <si>
    <t>then highlight the specific report desired and select print.</t>
  </si>
  <si>
    <t xml:space="preserve"> </t>
  </si>
  <si>
    <t>For Reducing the</t>
  </si>
  <si>
    <t>Operating Cost of the Rooftop</t>
  </si>
  <si>
    <t>Heating and Air Conditioning Equipment</t>
  </si>
  <si>
    <t>Data Entry Sheet</t>
  </si>
  <si>
    <t>Enter all data for a preliminary analysis of potential</t>
  </si>
  <si>
    <t>Customer Information:</t>
  </si>
  <si>
    <t>Contractor Information:</t>
  </si>
  <si>
    <t>Company</t>
  </si>
  <si>
    <t>Customer Company</t>
  </si>
  <si>
    <t>Winn Energy Controls, Inc.</t>
  </si>
  <si>
    <t>Street</t>
  </si>
  <si>
    <t>City, State, Zip</t>
  </si>
  <si>
    <t>San Diego, CA.  92117</t>
  </si>
  <si>
    <t>Telephone</t>
  </si>
  <si>
    <t>Fax</t>
  </si>
  <si>
    <t>Contact Person</t>
  </si>
  <si>
    <t>Person</t>
  </si>
  <si>
    <t>Sales Person</t>
  </si>
  <si>
    <t>Proposal Sent Via:</t>
  </si>
  <si>
    <t>Quotation:</t>
  </si>
  <si>
    <t>Federal Express</t>
  </si>
  <si>
    <t>Number</t>
  </si>
  <si>
    <t>Regular Mail</t>
  </si>
  <si>
    <t>x</t>
  </si>
  <si>
    <t>Date</t>
  </si>
  <si>
    <t>Valid for</t>
  </si>
  <si>
    <t>30 days</t>
  </si>
  <si>
    <t>HVAC Equipment Data:</t>
  </si>
  <si>
    <t>Gas and Electric Units</t>
  </si>
  <si>
    <t>Comments</t>
  </si>
  <si>
    <t>Number of Units</t>
  </si>
  <si>
    <t>Quantity</t>
  </si>
  <si>
    <t>From Equipment Worksheet</t>
  </si>
  <si>
    <r>
      <t xml:space="preserve">Average Cooling Capacity   </t>
    </r>
    <r>
      <rPr>
        <vertAlign val="superscript"/>
        <sz val="10"/>
        <rFont val="Times New Roman"/>
        <family val="1"/>
      </rPr>
      <t>1</t>
    </r>
  </si>
  <si>
    <t>Tons</t>
  </si>
  <si>
    <r>
      <t xml:space="preserve">Average Heating Capacity   </t>
    </r>
    <r>
      <rPr>
        <vertAlign val="superscript"/>
        <sz val="10"/>
        <rFont val="Times New Roman"/>
        <family val="1"/>
      </rPr>
      <t>1</t>
    </r>
  </si>
  <si>
    <t>BTUs</t>
  </si>
  <si>
    <t>Heat Pump Units</t>
  </si>
  <si>
    <t>Total Number of HVAC Systems</t>
  </si>
  <si>
    <r>
      <t>1</t>
    </r>
    <r>
      <rPr>
        <sz val="8"/>
        <rFont val="Times New Roman"/>
        <family val="1"/>
      </rPr>
      <t xml:space="preserve">  The average system capacities are calculated on the Equipment Worksheet</t>
    </r>
  </si>
  <si>
    <t>Energy Usage Data:</t>
  </si>
  <si>
    <t>Estimated Cooling Savings</t>
  </si>
  <si>
    <t>Percent</t>
  </si>
  <si>
    <t>User Input</t>
  </si>
  <si>
    <t>Cooling Hours per Year</t>
  </si>
  <si>
    <t>Hours</t>
  </si>
  <si>
    <t>Estimated Heating Savings</t>
  </si>
  <si>
    <t>Heating Days per Year  (Electric)</t>
  </si>
  <si>
    <t>Heating Days per Year  (Gas)</t>
  </si>
  <si>
    <t>Energy Cost Data:</t>
  </si>
  <si>
    <t>Cost of Electrical Power</t>
  </si>
  <si>
    <r>
      <t xml:space="preserve">     Energy  (non-time of use metered)  </t>
    </r>
    <r>
      <rPr>
        <vertAlign val="superscript"/>
        <sz val="10"/>
        <rFont val="Times New Roman"/>
        <family val="1"/>
      </rPr>
      <t>1</t>
    </r>
  </si>
  <si>
    <t>kWh</t>
  </si>
  <si>
    <t>From Client Utility Bill</t>
  </si>
  <si>
    <r>
      <t xml:space="preserve">1    </t>
    </r>
    <r>
      <rPr>
        <sz val="8"/>
        <rFont val="Times New Roman"/>
        <family val="1"/>
      </rPr>
      <t>For non Time-of-Use Metered Customers</t>
    </r>
  </si>
  <si>
    <r>
      <t xml:space="preserve">     Energy    (time of use metered)  </t>
    </r>
    <r>
      <rPr>
        <vertAlign val="superscript"/>
        <sz val="10"/>
        <rFont val="Times New Roman"/>
        <family val="1"/>
      </rPr>
      <t>2</t>
    </r>
  </si>
  <si>
    <r>
      <t xml:space="preserve">     Demand  (time of use metered)  </t>
    </r>
    <r>
      <rPr>
        <vertAlign val="superscript"/>
        <sz val="10"/>
        <rFont val="Times New Roman"/>
        <family val="1"/>
      </rPr>
      <t>2</t>
    </r>
  </si>
  <si>
    <t>kW-month</t>
  </si>
  <si>
    <t xml:space="preserve">     Number of Demand Months / Year</t>
  </si>
  <si>
    <t>Months/Year</t>
  </si>
  <si>
    <t>From Utility Rate / Bill</t>
  </si>
  <si>
    <r>
      <t xml:space="preserve">2    </t>
    </r>
    <r>
      <rPr>
        <sz val="8"/>
        <rFont val="Times New Roman"/>
        <family val="1"/>
      </rPr>
      <t>For Time-of-Use Metered Customers</t>
    </r>
  </si>
  <si>
    <t>Cost of Heating Fuel</t>
  </si>
  <si>
    <r>
      <t xml:space="preserve">     Natural Gas or Heating Oil  </t>
    </r>
    <r>
      <rPr>
        <vertAlign val="superscript"/>
        <sz val="10"/>
        <rFont val="Times New Roman"/>
        <family val="1"/>
      </rPr>
      <t>3</t>
    </r>
  </si>
  <si>
    <t>$/Therm</t>
  </si>
  <si>
    <r>
      <t xml:space="preserve">3    </t>
    </r>
    <r>
      <rPr>
        <sz val="8"/>
        <rFont val="Times New Roman"/>
        <family val="1"/>
      </rPr>
      <t>One Therm = 100,000 BTU</t>
    </r>
  </si>
  <si>
    <t>Project Installed Cost:</t>
  </si>
  <si>
    <t>Project Install Cost</t>
  </si>
  <si>
    <t>Total</t>
  </si>
  <si>
    <t>From Project Quote</t>
  </si>
  <si>
    <t xml:space="preserve">  </t>
  </si>
  <si>
    <t>Equipment Specification</t>
  </si>
  <si>
    <t>Project Existing HVAC Equipment Specification and Operating Requirements</t>
  </si>
  <si>
    <t>Prepared for:</t>
  </si>
  <si>
    <t>Prepared by:</t>
  </si>
  <si>
    <t>Date:</t>
  </si>
  <si>
    <t>Reference #:</t>
  </si>
  <si>
    <t>Unit Identification</t>
  </si>
  <si>
    <t>Capacity</t>
  </si>
  <si>
    <t>Operating Requirements</t>
  </si>
  <si>
    <t>Gas/Electric</t>
  </si>
  <si>
    <t>Heat Pump</t>
  </si>
  <si>
    <t>Operating Hours</t>
  </si>
  <si>
    <t>Cooling</t>
  </si>
  <si>
    <t>Heat</t>
  </si>
  <si>
    <t>Equipment</t>
  </si>
  <si>
    <t>Heating</t>
  </si>
  <si>
    <t>Hours / Year</t>
  </si>
  <si>
    <t>Elec</t>
  </si>
  <si>
    <t>Gas</t>
  </si>
  <si>
    <t>Manufacturer</t>
  </si>
  <si>
    <t>Stages</t>
  </si>
  <si>
    <t>H/C</t>
  </si>
  <si>
    <t>HP</t>
  </si>
  <si>
    <t>Hours/Day</t>
  </si>
  <si>
    <t>Days/Year</t>
  </si>
  <si>
    <t>Cooling Tons</t>
  </si>
  <si>
    <t>Heating BTUs</t>
  </si>
  <si>
    <t>Heating Tons</t>
  </si>
  <si>
    <t>ton-hrs</t>
  </si>
  <si>
    <t>BTU-hrs</t>
  </si>
  <si>
    <t>Number of Gas and Electric Units</t>
  </si>
  <si>
    <t>Average Run Time Cooling</t>
  </si>
  <si>
    <t>Hours/Year</t>
  </si>
  <si>
    <t>Average Gas and Electric Cooling Capacity</t>
  </si>
  <si>
    <t>Average Run Time Heat (Elec)</t>
  </si>
  <si>
    <t>Average Gas and Electric Heating Capacity</t>
  </si>
  <si>
    <t>Average Run Time Heat (gas)</t>
  </si>
  <si>
    <t>Number of Heat Pu mp Units</t>
  </si>
  <si>
    <t>Average Heat Pump Cooling Capacity</t>
  </si>
  <si>
    <t>Average Heat Pump Heating Capacity</t>
  </si>
  <si>
    <t>Total Units</t>
  </si>
  <si>
    <t>Energy Savings Analysis</t>
  </si>
  <si>
    <t>Calculation of energy savings in kWh, therms of natural</t>
  </si>
  <si>
    <t>gas and electrical demand based on estimated savings,</t>
  </si>
  <si>
    <t>percent savings, equipment size and operating hours.</t>
  </si>
  <si>
    <t>Gas/Electric Heating and Air Conditioning Systems</t>
  </si>
  <si>
    <t>Total Number</t>
  </si>
  <si>
    <t>Average</t>
  </si>
  <si>
    <t>of Gas/Electric</t>
  </si>
  <si>
    <t>Cooling Capacity,</t>
  </si>
  <si>
    <t>Heating Capacity,</t>
  </si>
  <si>
    <t>HVAC Systems</t>
  </si>
  <si>
    <t>(Tons per System)</t>
  </si>
  <si>
    <t>(BTUs per System)</t>
  </si>
  <si>
    <t>Estimated Savings</t>
  </si>
  <si>
    <t>(Percent)</t>
  </si>
  <si>
    <t>Heat Pump Heating and Air Conditioning Systems</t>
  </si>
  <si>
    <t>Operating Hours per Year</t>
  </si>
  <si>
    <t>Average Operating Hours</t>
  </si>
  <si>
    <t>Air Conditioning  (Electric)</t>
  </si>
  <si>
    <t>Hours per Year</t>
  </si>
  <si>
    <t>Heating  (Electric)</t>
  </si>
  <si>
    <t>Heating  (Gas)</t>
  </si>
  <si>
    <t xml:space="preserve">Cooling  </t>
  </si>
  <si>
    <t>kWh per Year</t>
  </si>
  <si>
    <t>Heating (Electric)</t>
  </si>
  <si>
    <t>Heating (Gas)</t>
  </si>
  <si>
    <t>Therms per Year</t>
  </si>
  <si>
    <t>Maximum Demand</t>
  </si>
  <si>
    <t>kW-Month</t>
  </si>
  <si>
    <t>Electrical Energy</t>
  </si>
  <si>
    <t>Electrical Demand</t>
  </si>
  <si>
    <t>kW per Year</t>
  </si>
  <si>
    <t>Financial Savings Analysis</t>
  </si>
  <si>
    <t>A 10-year financial analysis of the savings</t>
  </si>
  <si>
    <t>Energy Savings</t>
  </si>
  <si>
    <t>Energy Costs</t>
  </si>
  <si>
    <t>Electrical Power</t>
  </si>
  <si>
    <t>$/kWh</t>
  </si>
  <si>
    <r>
      <t xml:space="preserve">Electrical Demand </t>
    </r>
    <r>
      <rPr>
        <vertAlign val="superscript"/>
        <sz val="10"/>
        <rFont val="Times New Roman"/>
        <family val="1"/>
      </rPr>
      <t>1</t>
    </r>
  </si>
  <si>
    <t>kW per Month</t>
  </si>
  <si>
    <t xml:space="preserve">$/kW-Month  </t>
  </si>
  <si>
    <t>Months per Year</t>
  </si>
  <si>
    <t xml:space="preserve">Heating Fuel </t>
  </si>
  <si>
    <r>
      <t xml:space="preserve"> 1</t>
    </r>
    <r>
      <rPr>
        <sz val="8"/>
        <rFont val="Times New Roman"/>
        <family val="1"/>
      </rPr>
      <t xml:space="preserve">  kW demand charge is per kW per month for the summer months</t>
    </r>
  </si>
  <si>
    <t>Total Dollar Savings Per Year</t>
  </si>
  <si>
    <t>Savings in Electrical Energy Consumption</t>
  </si>
  <si>
    <t>$/Year</t>
  </si>
  <si>
    <t>Savings in Electrical Demand Consumption</t>
  </si>
  <si>
    <t>Savings in Heating Fuel Consumption</t>
  </si>
  <si>
    <t>Total Dollar Savings</t>
  </si>
  <si>
    <t xml:space="preserve">Yearly cost savings based on </t>
  </si>
  <si>
    <t>Project Costs</t>
  </si>
  <si>
    <t>1-Year Savings</t>
  </si>
  <si>
    <t>10-Year Savings</t>
  </si>
  <si>
    <t>Break Even</t>
  </si>
  <si>
    <t>IRR</t>
  </si>
  <si>
    <t>Installed Total</t>
  </si>
  <si>
    <t>Months</t>
  </si>
  <si>
    <t>Rate of Return</t>
  </si>
  <si>
    <r>
      <t xml:space="preserve">10-Year Projected Cost Savings </t>
    </r>
    <r>
      <rPr>
        <b/>
        <sz val="13"/>
        <rFont val="Times New Roman"/>
        <family val="1"/>
      </rPr>
      <t>Based on 4% Escalation in Energy Costs</t>
    </r>
  </si>
  <si>
    <t>Year 0</t>
  </si>
  <si>
    <t>Year 1</t>
  </si>
  <si>
    <t>Year 2</t>
  </si>
  <si>
    <t>Year 3</t>
  </si>
  <si>
    <t>Year 4</t>
  </si>
  <si>
    <t>Year 5</t>
  </si>
  <si>
    <t>Financial Savings Projections</t>
  </si>
  <si>
    <t>A 10-year financial projection of the savings</t>
  </si>
  <si>
    <t>KWH</t>
  </si>
  <si>
    <t>KWD</t>
  </si>
  <si>
    <t>GAS</t>
  </si>
  <si>
    <t>TOTAL</t>
  </si>
  <si>
    <t>(858) 274-1330</t>
  </si>
  <si>
    <t>(858) 274-1362</t>
  </si>
  <si>
    <t>2637 Ariane Drive</t>
  </si>
  <si>
    <t>ADRES solution energy consumption calculations are based on the number</t>
  </si>
  <si>
    <t>ADRES energy savings is initially based on 25% savings for both</t>
  </si>
  <si>
    <t>ADRES  PROPOSAL</t>
  </si>
  <si>
    <t>energy savings using the ADRES HVAC control.</t>
  </si>
  <si>
    <t>January 1, 2014</t>
  </si>
  <si>
    <t>1001-14</t>
  </si>
  <si>
    <t>Total Energy Consumption per Year without the ADRES</t>
  </si>
  <si>
    <t>Total Energy Consumption per Year with the ADRES</t>
  </si>
  <si>
    <t>Total Energy Savings per Year with the ADRES</t>
  </si>
  <si>
    <t>produced by the ADRES solution.</t>
  </si>
  <si>
    <t>Energy Savings Using the ADRES</t>
  </si>
  <si>
    <t>10-Year Projected Cost Savings Using the ADRES Based on Today's Energy Costs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</si>
</sst>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&quot;$&quot;* #,##0.0000_);_(&quot;$&quot;* \(#,##0.0000\);_(&quot;$&quot;* &quot;-&quot;??_);_(@_)"/>
    <numFmt numFmtId="176" formatCode="0.0000000"/>
    <numFmt numFmtId="177" formatCode="0.000000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_(&quot;$&quot;* #,##0_);_(&quot;$&quot;* \(#,##0\);_(&quot;$&quot;* &quot;-&quot;??_);_(@_)"/>
    <numFmt numFmtId="184" formatCode="0.00000000"/>
    <numFmt numFmtId="185" formatCode="_(\$* #,##0_);_(\$* \(#,##0\);_(\$* &quot;-&quot;_);_(@_)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14"/>
      <name val="Times New Roman"/>
      <family val="0"/>
    </font>
    <font>
      <b/>
      <sz val="18"/>
      <name val="Times New Roman"/>
      <family val="0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28"/>
      <color indexed="10"/>
      <name val="Times New Roman"/>
      <family val="1"/>
    </font>
    <font>
      <b/>
      <sz val="18"/>
      <color indexed="8"/>
      <name val="Times New Roman"/>
      <family val="1"/>
    </font>
    <font>
      <sz val="4"/>
      <name val="Arial"/>
      <family val="2"/>
    </font>
    <font>
      <sz val="4"/>
      <name val="Times New Roman"/>
      <family val="1"/>
    </font>
    <font>
      <sz val="13"/>
      <name val="Times New Roman"/>
      <family val="1"/>
    </font>
    <font>
      <b/>
      <sz val="12"/>
      <name val="Arial"/>
      <family val="0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22"/>
      <name val="Times New Roman"/>
      <family val="1"/>
    </font>
    <font>
      <b/>
      <sz val="22"/>
      <name val="Arial"/>
      <family val="0"/>
    </font>
    <font>
      <sz val="22"/>
      <name val="Times New Roman"/>
      <family val="1"/>
    </font>
    <font>
      <sz val="22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20" fillId="33" borderId="0" xfId="0" applyFont="1" applyFill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19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1" fontId="0" fillId="0" borderId="0" xfId="42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44" fontId="6" fillId="0" borderId="0" xfId="0" applyNumberFormat="1" applyFont="1" applyBorder="1" applyAlignment="1" quotePrefix="1">
      <alignment horizontal="left"/>
    </xf>
    <xf numFmtId="167" fontId="6" fillId="0" borderId="0" xfId="44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44" fontId="8" fillId="0" borderId="11" xfId="44" applyNumberFormat="1" applyFont="1" applyBorder="1" applyAlignment="1">
      <alignment horizontal="center"/>
    </xf>
    <xf numFmtId="171" fontId="8" fillId="0" borderId="12" xfId="42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4" fontId="8" fillId="0" borderId="12" xfId="44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44" fontId="0" fillId="0" borderId="0" xfId="0" applyNumberFormat="1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44" fontId="4" fillId="0" borderId="10" xfId="0" applyNumberFormat="1" applyFont="1" applyBorder="1" applyAlignment="1" applyProtection="1" quotePrefix="1">
      <alignment horizontal="left"/>
      <protection/>
    </xf>
    <xf numFmtId="169" fontId="4" fillId="0" borderId="10" xfId="0" applyNumberFormat="1" applyFont="1" applyBorder="1" applyAlignment="1" applyProtection="1">
      <alignment horizontal="right"/>
      <protection/>
    </xf>
    <xf numFmtId="44" fontId="31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44" fontId="31" fillId="0" borderId="0" xfId="0" applyNumberFormat="1" applyFont="1" applyAlignment="1" applyProtection="1">
      <alignment horizontal="center"/>
      <protection hidden="1"/>
    </xf>
    <xf numFmtId="0" fontId="8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0" fillId="0" borderId="0" xfId="57" applyFont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Continuous"/>
      <protection/>
    </xf>
    <xf numFmtId="0" fontId="2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15" fontId="8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9" fontId="0" fillId="0" borderId="10" xfId="57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9" fontId="30" fillId="0" borderId="0" xfId="0" applyNumberFormat="1" applyFont="1" applyBorder="1" applyAlignment="1" applyProtection="1">
      <alignment horizontal="left"/>
      <protection/>
    </xf>
    <xf numFmtId="171" fontId="0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1" fontId="0" fillId="0" borderId="0" xfId="42" applyNumberFormat="1" applyFont="1" applyBorder="1" applyAlignment="1" applyProtection="1">
      <alignment/>
      <protection/>
    </xf>
    <xf numFmtId="167" fontId="6" fillId="0" borderId="0" xfId="44" applyNumberFormat="1" applyFont="1" applyBorder="1" applyAlignment="1" applyProtection="1" quotePrefix="1">
      <alignment horizontal="center"/>
      <protection/>
    </xf>
    <xf numFmtId="44" fontId="6" fillId="0" borderId="0" xfId="0" applyNumberFormat="1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 quotePrefix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3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4" fontId="6" fillId="0" borderId="0" xfId="44" applyNumberFormat="1" applyFont="1" applyBorder="1" applyAlignment="1" applyProtection="1">
      <alignment horizontal="left"/>
      <protection/>
    </xf>
    <xf numFmtId="44" fontId="6" fillId="0" borderId="0" xfId="44" applyNumberFormat="1" applyFont="1" applyBorder="1" applyAlignment="1" applyProtection="1">
      <alignment/>
      <protection/>
    </xf>
    <xf numFmtId="44" fontId="6" fillId="0" borderId="0" xfId="44" applyNumberFormat="1" applyFont="1" applyBorder="1" applyAlignment="1" applyProtection="1" quotePrefix="1">
      <alignment horizontal="left"/>
      <protection/>
    </xf>
    <xf numFmtId="44" fontId="6" fillId="0" borderId="0" xfId="0" applyNumberFormat="1" applyFont="1" applyBorder="1" applyAlignment="1" applyProtection="1" quotePrefix="1">
      <alignment horizontal="left"/>
      <protection/>
    </xf>
    <xf numFmtId="44" fontId="30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167" fontId="6" fillId="0" borderId="0" xfId="44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44" fontId="6" fillId="0" borderId="0" xfId="44" applyNumberFormat="1" applyFont="1" applyBorder="1" applyAlignment="1" applyProtection="1">
      <alignment horizontal="center"/>
      <protection/>
    </xf>
    <xf numFmtId="171" fontId="6" fillId="0" borderId="0" xfId="42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/>
      <protection/>
    </xf>
    <xf numFmtId="44" fontId="0" fillId="0" borderId="0" xfId="0" applyNumberFormat="1" applyFont="1" applyBorder="1" applyAlignment="1" applyProtection="1" quotePrefix="1">
      <alignment horizontal="left"/>
      <protection/>
    </xf>
    <xf numFmtId="169" fontId="0" fillId="0" borderId="0" xfId="0" applyNumberFormat="1" applyFont="1" applyBorder="1" applyAlignment="1" applyProtection="1">
      <alignment horizontal="right"/>
      <protection/>
    </xf>
    <xf numFmtId="172" fontId="0" fillId="0" borderId="0" xfId="57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6" fillId="0" borderId="17" xfId="0" applyFont="1" applyBorder="1" applyAlignment="1" applyProtection="1" quotePrefix="1">
      <alignment horizontal="left"/>
      <protection/>
    </xf>
    <xf numFmtId="0" fontId="6" fillId="0" borderId="12" xfId="0" applyFont="1" applyBorder="1" applyAlignment="1" applyProtection="1" quotePrefix="1">
      <alignment horizontal="left"/>
      <protection/>
    </xf>
    <xf numFmtId="0" fontId="0" fillId="0" borderId="12" xfId="0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 quotePrefix="1">
      <alignment horizontal="left"/>
      <protection/>
    </xf>
    <xf numFmtId="0" fontId="6" fillId="0" borderId="19" xfId="0" applyFont="1" applyBorder="1" applyAlignment="1" applyProtection="1" quotePrefix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left"/>
      <protection/>
    </xf>
    <xf numFmtId="0" fontId="0" fillId="0" borderId="20" xfId="0" applyBorder="1" applyAlignment="1" applyProtection="1" quotePrefix="1">
      <alignment horizontal="centerContinuous"/>
      <protection/>
    </xf>
    <xf numFmtId="0" fontId="6" fillId="0" borderId="22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2" fillId="0" borderId="0" xfId="0" applyFont="1" applyBorder="1" applyAlignment="1" applyProtection="1" quotePrefix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44" fontId="0" fillId="0" borderId="22" xfId="44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6" fillId="0" borderId="21" xfId="0" applyFont="1" applyBorder="1" applyAlignment="1" applyProtection="1" quotePrefix="1">
      <alignment horizontal="left"/>
      <protection/>
    </xf>
    <xf numFmtId="0" fontId="26" fillId="0" borderId="0" xfId="0" applyFont="1" applyBorder="1" applyAlignment="1" applyProtection="1">
      <alignment horizontal="centerContinuous"/>
      <protection/>
    </xf>
    <xf numFmtId="171" fontId="0" fillId="0" borderId="10" xfId="42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 quotePrefix="1">
      <alignment horizontal="centerContinuous"/>
      <protection/>
    </xf>
    <xf numFmtId="0" fontId="27" fillId="0" borderId="0" xfId="0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/>
      <protection/>
    </xf>
    <xf numFmtId="167" fontId="0" fillId="0" borderId="0" xfId="44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Continuous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centerContinuous"/>
      <protection/>
    </xf>
    <xf numFmtId="0" fontId="15" fillId="0" borderId="14" xfId="0" applyFont="1" applyBorder="1" applyAlignment="1" applyProtection="1">
      <alignment horizontal="centerContinuous"/>
      <protection/>
    </xf>
    <xf numFmtId="0" fontId="19" fillId="0" borderId="18" xfId="0" applyFont="1" applyBorder="1" applyAlignment="1" applyProtection="1" quotePrefix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 quotePrefix="1">
      <alignment horizontal="center"/>
      <protection/>
    </xf>
    <xf numFmtId="0" fontId="22" fillId="0" borderId="19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right"/>
    </xf>
    <xf numFmtId="0" fontId="18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31" fillId="0" borderId="0" xfId="0" applyFont="1" applyBorder="1" applyAlignment="1" applyProtection="1" quotePrefix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44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1" fontId="0" fillId="0" borderId="13" xfId="42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6" fillId="0" borderId="19" xfId="0" applyFont="1" applyBorder="1" applyAlignment="1" quotePrefix="1">
      <alignment horizontal="left"/>
    </xf>
    <xf numFmtId="0" fontId="0" fillId="0" borderId="15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 quotePrefix="1">
      <alignment horizontal="left"/>
    </xf>
    <xf numFmtId="0" fontId="6" fillId="0" borderId="21" xfId="0" applyFont="1" applyBorder="1" applyAlignment="1" quotePrefix="1">
      <alignment horizontal="left"/>
    </xf>
    <xf numFmtId="171" fontId="0" fillId="0" borderId="15" xfId="42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9" fontId="19" fillId="0" borderId="22" xfId="0" applyNumberFormat="1" applyFont="1" applyBorder="1" applyAlignment="1">
      <alignment horizontal="left"/>
    </xf>
    <xf numFmtId="0" fontId="6" fillId="0" borderId="23" xfId="0" applyFont="1" applyBorder="1" applyAlignment="1" quotePrefix="1">
      <alignment horizontal="center"/>
    </xf>
    <xf numFmtId="171" fontId="0" fillId="0" borderId="16" xfId="42" applyNumberFormat="1" applyFont="1" applyBorder="1" applyAlignment="1">
      <alignment horizontal="center"/>
    </xf>
    <xf numFmtId="0" fontId="29" fillId="0" borderId="18" xfId="0" applyFont="1" applyBorder="1" applyAlignment="1" quotePrefix="1">
      <alignment horizontal="left"/>
    </xf>
    <xf numFmtId="0" fontId="29" fillId="0" borderId="24" xfId="0" applyFont="1" applyBorder="1" applyAlignment="1">
      <alignment horizontal="left"/>
    </xf>
    <xf numFmtId="0" fontId="29" fillId="0" borderId="19" xfId="0" applyFont="1" applyBorder="1" applyAlignment="1" quotePrefix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 quotePrefix="1">
      <alignment horizontal="right"/>
    </xf>
    <xf numFmtId="0" fontId="0" fillId="0" borderId="15" xfId="0" applyFont="1" applyBorder="1" applyAlignment="1" quotePrefix="1">
      <alignment horizontal="center"/>
    </xf>
    <xf numFmtId="167" fontId="6" fillId="0" borderId="15" xfId="44" applyNumberFormat="1" applyFont="1" applyBorder="1" applyAlignment="1">
      <alignment horizontal="left"/>
    </xf>
    <xf numFmtId="44" fontId="4" fillId="0" borderId="15" xfId="0" applyNumberFormat="1" applyFont="1" applyBorder="1" applyAlignment="1" quotePrefix="1">
      <alignment horizontal="left"/>
    </xf>
    <xf numFmtId="0" fontId="4" fillId="0" borderId="10" xfId="0" applyFont="1" applyBorder="1" applyAlignment="1" quotePrefix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 quotePrefix="1">
      <alignment horizontal="left"/>
      <protection/>
    </xf>
    <xf numFmtId="0" fontId="29" fillId="0" borderId="24" xfId="0" applyFont="1" applyBorder="1" applyAlignment="1" applyProtection="1">
      <alignment/>
      <protection/>
    </xf>
    <xf numFmtId="171" fontId="36" fillId="0" borderId="24" xfId="42" applyNumberFormat="1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171" fontId="36" fillId="0" borderId="0" xfId="42" applyNumberFormat="1" applyFont="1" applyBorder="1" applyAlignment="1" applyProtection="1">
      <alignment/>
      <protection/>
    </xf>
    <xf numFmtId="0" fontId="29" fillId="0" borderId="14" xfId="0" applyFont="1" applyBorder="1" applyAlignment="1" applyProtection="1">
      <alignment/>
      <protection/>
    </xf>
    <xf numFmtId="0" fontId="29" fillId="0" borderId="19" xfId="0" applyFont="1" applyBorder="1" applyAlignment="1" applyProtection="1" quotePrefix="1">
      <alignment horizontal="left"/>
      <protection/>
    </xf>
    <xf numFmtId="0" fontId="29" fillId="0" borderId="21" xfId="0" applyFont="1" applyBorder="1" applyAlignment="1" applyProtection="1">
      <alignment/>
      <protection/>
    </xf>
    <xf numFmtId="0" fontId="29" fillId="0" borderId="15" xfId="0" applyFont="1" applyBorder="1" applyAlignment="1" applyProtection="1">
      <alignment/>
      <protection/>
    </xf>
    <xf numFmtId="171" fontId="36" fillId="0" borderId="15" xfId="42" applyNumberFormat="1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29" fillId="0" borderId="18" xfId="0" applyFont="1" applyBorder="1" applyAlignment="1" applyProtection="1">
      <alignment horizontal="left"/>
      <protection/>
    </xf>
    <xf numFmtId="171" fontId="36" fillId="0" borderId="24" xfId="0" applyNumberFormat="1" applyFont="1" applyBorder="1" applyAlignment="1" applyProtection="1">
      <alignment/>
      <protection/>
    </xf>
    <xf numFmtId="170" fontId="36" fillId="0" borderId="0" xfId="0" applyNumberFormat="1" applyFont="1" applyBorder="1" applyAlignment="1" applyProtection="1">
      <alignment/>
      <protection/>
    </xf>
    <xf numFmtId="0" fontId="29" fillId="0" borderId="14" xfId="0" applyFont="1" applyBorder="1" applyAlignment="1" applyProtection="1" quotePrefix="1">
      <alignment horizontal="left"/>
      <protection/>
    </xf>
    <xf numFmtId="0" fontId="29" fillId="0" borderId="21" xfId="0" applyFont="1" applyBorder="1" applyAlignment="1" applyProtection="1" quotePrefix="1">
      <alignment horizontal="left"/>
      <protection/>
    </xf>
    <xf numFmtId="171" fontId="36" fillId="0" borderId="15" xfId="0" applyNumberFormat="1" applyFont="1" applyBorder="1" applyAlignment="1" applyProtection="1">
      <alignment/>
      <protection/>
    </xf>
    <xf numFmtId="15" fontId="0" fillId="0" borderId="17" xfId="0" applyNumberFormat="1" applyBorder="1" applyAlignment="1" applyProtection="1" quotePrefix="1">
      <alignment horizontal="left"/>
      <protection locked="0"/>
    </xf>
    <xf numFmtId="15" fontId="37" fillId="0" borderId="0" xfId="0" applyNumberFormat="1" applyFont="1" applyAlignment="1">
      <alignment horizontal="centerContinuous"/>
    </xf>
    <xf numFmtId="0" fontId="0" fillId="0" borderId="23" xfId="0" applyBorder="1" applyAlignment="1" applyProtection="1">
      <alignment/>
      <protection/>
    </xf>
    <xf numFmtId="0" fontId="18" fillId="0" borderId="22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right"/>
      <protection/>
    </xf>
    <xf numFmtId="0" fontId="30" fillId="0" borderId="22" xfId="0" applyFont="1" applyBorder="1" applyAlignment="1" applyProtection="1" quotePrefix="1">
      <alignment horizontal="left"/>
      <protection/>
    </xf>
    <xf numFmtId="0" fontId="30" fillId="0" borderId="22" xfId="0" applyFont="1" applyBorder="1" applyAlignment="1" applyProtection="1">
      <alignment horizontal="left"/>
      <protection/>
    </xf>
    <xf numFmtId="9" fontId="0" fillId="0" borderId="18" xfId="57" applyFont="1" applyBorder="1" applyAlignment="1" applyProtection="1">
      <alignment/>
      <protection locked="0"/>
    </xf>
    <xf numFmtId="9" fontId="0" fillId="0" borderId="19" xfId="57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169" fontId="0" fillId="0" borderId="19" xfId="0" applyNumberFormat="1" applyFont="1" applyBorder="1" applyAlignment="1" applyProtection="1">
      <alignment/>
      <protection/>
    </xf>
    <xf numFmtId="171" fontId="0" fillId="0" borderId="21" xfId="42" applyNumberFormat="1" applyFont="1" applyBorder="1" applyAlignment="1" applyProtection="1">
      <alignment/>
      <protection/>
    </xf>
    <xf numFmtId="171" fontId="0" fillId="0" borderId="23" xfId="42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15" xfId="0" applyNumberFormat="1" applyFont="1" applyBorder="1" applyAlignment="1" applyProtection="1">
      <alignment/>
      <protection/>
    </xf>
    <xf numFmtId="171" fontId="0" fillId="0" borderId="0" xfId="42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171" fontId="0" fillId="0" borderId="18" xfId="42" applyNumberFormat="1" applyFont="1" applyBorder="1" applyAlignment="1" applyProtection="1">
      <alignment horizontal="right"/>
      <protection/>
    </xf>
    <xf numFmtId="171" fontId="0" fillId="0" borderId="19" xfId="42" applyNumberFormat="1" applyFont="1" applyBorder="1" applyAlignment="1" applyProtection="1">
      <alignment horizontal="right"/>
      <protection/>
    </xf>
    <xf numFmtId="171" fontId="0" fillId="0" borderId="21" xfId="42" applyNumberFormat="1" applyFont="1" applyBorder="1" applyAlignment="1" applyProtection="1">
      <alignment horizontal="right"/>
      <protection/>
    </xf>
    <xf numFmtId="44" fontId="0" fillId="0" borderId="0" xfId="0" applyNumberFormat="1" applyFont="1" applyBorder="1" applyAlignment="1" quotePrefix="1">
      <alignment horizontal="center"/>
    </xf>
    <xf numFmtId="167" fontId="0" fillId="0" borderId="15" xfId="44" applyNumberFormat="1" applyFont="1" applyBorder="1" applyAlignment="1" quotePrefix="1">
      <alignment horizontal="center"/>
    </xf>
    <xf numFmtId="171" fontId="0" fillId="0" borderId="2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44" fontId="4" fillId="0" borderId="24" xfId="44" applyNumberFormat="1" applyFont="1" applyBorder="1" applyAlignment="1">
      <alignment horizontal="left"/>
    </xf>
    <xf numFmtId="44" fontId="4" fillId="0" borderId="0" xfId="44" applyNumberFormat="1" applyFont="1" applyBorder="1" applyAlignment="1">
      <alignment/>
    </xf>
    <xf numFmtId="44" fontId="4" fillId="0" borderId="15" xfId="44" applyNumberFormat="1" applyFont="1" applyBorder="1" applyAlignment="1" quotePrefix="1">
      <alignment horizontal="left"/>
    </xf>
    <xf numFmtId="44" fontId="25" fillId="0" borderId="25" xfId="0" applyNumberFormat="1" applyFont="1" applyBorder="1" applyAlignment="1" quotePrefix="1">
      <alignment horizontal="left"/>
    </xf>
    <xf numFmtId="44" fontId="4" fillId="0" borderId="10" xfId="0" applyNumberFormat="1" applyFont="1" applyBorder="1" applyAlignment="1">
      <alignment/>
    </xf>
    <xf numFmtId="44" fontId="4" fillId="0" borderId="10" xfId="44" applyNumberFormat="1" applyFont="1" applyBorder="1" applyAlignment="1" quotePrefix="1">
      <alignment horizontal="left"/>
    </xf>
    <xf numFmtId="172" fontId="4" fillId="0" borderId="10" xfId="57" applyNumberFormat="1" applyFont="1" applyBorder="1" applyAlignment="1">
      <alignment/>
    </xf>
    <xf numFmtId="44" fontId="4" fillId="0" borderId="10" xfId="44" applyNumberFormat="1" applyFont="1" applyBorder="1" applyAlignment="1" applyProtection="1" quotePrefix="1">
      <alignment horizontal="left"/>
      <protection/>
    </xf>
    <xf numFmtId="172" fontId="4" fillId="0" borderId="1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169" fontId="6" fillId="0" borderId="11" xfId="0" applyNumberFormat="1" applyFont="1" applyBorder="1" applyAlignment="1" applyProtection="1">
      <alignment horizontal="center"/>
      <protection locked="0"/>
    </xf>
    <xf numFmtId="171" fontId="6" fillId="0" borderId="11" xfId="42" applyNumberFormat="1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169" fontId="6" fillId="0" borderId="17" xfId="0" applyNumberFormat="1" applyFont="1" applyBorder="1" applyAlignment="1" applyProtection="1">
      <alignment horizontal="center"/>
      <protection locked="0"/>
    </xf>
    <xf numFmtId="171" fontId="6" fillId="0" borderId="17" xfId="42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9" fontId="6" fillId="0" borderId="12" xfId="0" applyNumberFormat="1" applyFont="1" applyBorder="1" applyAlignment="1" applyProtection="1">
      <alignment horizontal="center"/>
      <protection locked="0"/>
    </xf>
    <xf numFmtId="171" fontId="6" fillId="0" borderId="12" xfId="42" applyNumberFormat="1" applyFont="1" applyBorder="1" applyAlignment="1" applyProtection="1">
      <alignment/>
      <protection locked="0"/>
    </xf>
    <xf numFmtId="171" fontId="0" fillId="0" borderId="19" xfId="42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 quotePrefix="1">
      <alignment horizontal="center"/>
      <protection/>
    </xf>
    <xf numFmtId="0" fontId="19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Continuous"/>
      <protection/>
    </xf>
    <xf numFmtId="0" fontId="19" fillId="0" borderId="18" xfId="0" applyFont="1" applyBorder="1" applyAlignment="1" applyProtection="1">
      <alignment horizontal="centerContinuous"/>
      <protection/>
    </xf>
    <xf numFmtId="0" fontId="8" fillId="0" borderId="24" xfId="0" applyFont="1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4" xfId="0" applyFont="1" applyBorder="1" applyAlignment="1" quotePrefix="1">
      <alignment horizontal="left"/>
    </xf>
    <xf numFmtId="0" fontId="18" fillId="0" borderId="21" xfId="0" applyFont="1" applyBorder="1" applyAlignment="1">
      <alignment horizontal="centerContinuous"/>
    </xf>
    <xf numFmtId="166" fontId="0" fillId="0" borderId="0" xfId="0" applyNumberFormat="1" applyAlignment="1">
      <alignment/>
    </xf>
    <xf numFmtId="171" fontId="0" fillId="0" borderId="0" xfId="42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Continuous"/>
      <protection hidden="1"/>
    </xf>
    <xf numFmtId="0" fontId="38" fillId="0" borderId="0" xfId="0" applyFont="1" applyAlignment="1" applyProtection="1">
      <alignment horizontal="centerContinuous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Border="1" applyAlignment="1" applyProtection="1">
      <alignment horizontal="centerContinuous"/>
      <protection hidden="1"/>
    </xf>
    <xf numFmtId="0" fontId="39" fillId="0" borderId="0" xfId="0" applyFont="1" applyAlignment="1" applyProtection="1">
      <alignment horizontal="centerContinuous"/>
      <protection hidden="1"/>
    </xf>
    <xf numFmtId="0" fontId="39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 quotePrefix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169" fontId="39" fillId="0" borderId="0" xfId="0" applyNumberFormat="1" applyFont="1" applyBorder="1" applyAlignment="1" applyProtection="1">
      <alignment horizontal="center"/>
      <protection hidden="1"/>
    </xf>
    <xf numFmtId="171" fontId="39" fillId="0" borderId="0" xfId="42" applyNumberFormat="1" applyFont="1" applyAlignment="1" applyProtection="1">
      <alignment horizontal="center"/>
      <protection hidden="1"/>
    </xf>
    <xf numFmtId="169" fontId="39" fillId="0" borderId="0" xfId="0" applyNumberFormat="1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right"/>
      <protection hidden="1"/>
    </xf>
    <xf numFmtId="170" fontId="39" fillId="0" borderId="0" xfId="42" applyNumberFormat="1" applyFont="1" applyAlignment="1" applyProtection="1">
      <alignment/>
      <protection hidden="1"/>
    </xf>
    <xf numFmtId="171" fontId="39" fillId="0" borderId="0" xfId="42" applyNumberFormat="1" applyFont="1" applyAlignment="1" applyProtection="1">
      <alignment/>
      <protection hidden="1"/>
    </xf>
    <xf numFmtId="0" fontId="39" fillId="0" borderId="0" xfId="0" applyFont="1" applyAlignment="1" applyProtection="1" quotePrefix="1">
      <alignment horizontal="left"/>
      <protection hidden="1"/>
    </xf>
    <xf numFmtId="0" fontId="39" fillId="0" borderId="0" xfId="0" applyFont="1" applyAlignment="1" applyProtection="1" quotePrefix="1">
      <alignment horizontal="right"/>
      <protection hidden="1"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169" fontId="39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right"/>
      <protection hidden="1"/>
    </xf>
    <xf numFmtId="0" fontId="41" fillId="0" borderId="0" xfId="0" applyFont="1" applyBorder="1" applyAlignment="1" applyProtection="1">
      <alignment horizontal="right"/>
      <protection hidden="1"/>
    </xf>
    <xf numFmtId="169" fontId="41" fillId="0" borderId="0" xfId="0" applyNumberFormat="1" applyFont="1" applyBorder="1" applyAlignment="1" applyProtection="1">
      <alignment horizontal="right"/>
      <protection hidden="1"/>
    </xf>
    <xf numFmtId="1" fontId="39" fillId="0" borderId="0" xfId="0" applyNumberFormat="1" applyFont="1" applyAlignment="1" applyProtection="1">
      <alignment horizontal="center"/>
      <protection hidden="1"/>
    </xf>
    <xf numFmtId="1" fontId="39" fillId="0" borderId="0" xfId="42" applyNumberFormat="1" applyFont="1" applyAlignment="1" applyProtection="1">
      <alignment/>
      <protection hidden="1"/>
    </xf>
    <xf numFmtId="1" fontId="39" fillId="0" borderId="0" xfId="0" applyNumberFormat="1" applyFont="1" applyAlignment="1" applyProtection="1">
      <alignment/>
      <protection hidden="1"/>
    </xf>
    <xf numFmtId="169" fontId="39" fillId="0" borderId="0" xfId="42" applyNumberFormat="1" applyFont="1" applyAlignment="1" applyProtection="1">
      <alignment/>
      <protection hidden="1"/>
    </xf>
    <xf numFmtId="0" fontId="0" fillId="0" borderId="17" xfId="0" applyBorder="1" applyAlignment="1" applyProtection="1" quotePrefix="1">
      <alignment horizontal="left"/>
      <protection locked="0"/>
    </xf>
    <xf numFmtId="0" fontId="0" fillId="0" borderId="11" xfId="0" applyBorder="1" applyAlignment="1" applyProtection="1" quotePrefix="1">
      <alignment horizontal="left"/>
      <protection locked="0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Project Savings per Year</a:t>
            </a:r>
          </a:p>
        </c:rich>
      </c:tx>
      <c:layout>
        <c:manualLayout>
          <c:xMode val="factor"/>
          <c:yMode val="factor"/>
          <c:x val="0.001"/>
          <c:y val="0.0082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2275"/>
          <c:y val="0.2395"/>
          <c:w val="0.9522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Graphics!$I$6:$I$9</c:f>
              <c:numCache/>
            </c:numRef>
          </c:val>
          <c:shape val="box"/>
        </c:ser>
        <c:gapDepth val="0"/>
        <c:shape val="box"/>
        <c:axId val="64220623"/>
        <c:axId val="41114696"/>
      </c:bar3D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 Hour           KW Demand             GAS                 TOTAL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 val="autoZero"/>
        <c:auto val="0"/>
        <c:lblOffset val="100"/>
        <c:tickLblSkip val="1"/>
        <c:noMultiLvlLbl val="0"/>
      </c:cat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 Year Projected Savings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200"/>
      <c:rAngAx val="1"/>
    </c:view3D>
    <c:plotArea>
      <c:layout>
        <c:manualLayout>
          <c:xMode val="edge"/>
          <c:yMode val="edge"/>
          <c:x val="0.058"/>
          <c:y val="0.1325"/>
          <c:w val="0.8822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Graphics!$K$6:$K$7</c:f>
              <c:numCache/>
            </c:numRef>
          </c:val>
          <c:shape val="box"/>
        </c:ser>
        <c:gapDepth val="0"/>
        <c:shape val="box"/>
        <c:axId val="34487945"/>
        <c:axId val="41956050"/>
      </c:bar3D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Savings              Total Savings
(0% Escalation)          (4% Escalation)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 val="autoZero"/>
        <c:auto val="0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5</xdr:col>
      <xdr:colOff>895350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133350" y="2371725"/>
        <a:ext cx="5667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32</xdr:row>
      <xdr:rowOff>0</xdr:rowOff>
    </xdr:from>
    <xdr:to>
      <xdr:col>5</xdr:col>
      <xdr:colOff>885825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142875" y="5610225"/>
        <a:ext cx="56483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6" width="14.7109375" style="0" customWidth="1"/>
  </cols>
  <sheetData>
    <row r="1" spans="1:6" s="9" customFormat="1" ht="22.5">
      <c r="A1" s="10" t="s">
        <v>0</v>
      </c>
      <c r="B1" s="6"/>
      <c r="C1" s="6"/>
      <c r="D1" s="6"/>
      <c r="E1" s="6"/>
      <c r="F1" s="6"/>
    </row>
    <row r="3" spans="1:6" s="21" customFormat="1" ht="18">
      <c r="A3" s="4" t="s">
        <v>1</v>
      </c>
      <c r="B3" s="4"/>
      <c r="C3" s="4"/>
      <c r="D3" s="4"/>
      <c r="E3" s="4"/>
      <c r="F3" s="20"/>
    </row>
    <row r="4" spans="1:6" s="21" customFormat="1" ht="18">
      <c r="A4" s="4" t="s">
        <v>2</v>
      </c>
      <c r="B4" s="4"/>
      <c r="C4" s="4"/>
      <c r="D4" s="4"/>
      <c r="E4" s="4"/>
      <c r="F4" s="20"/>
    </row>
    <row r="5" spans="1:6" s="21" customFormat="1" ht="18">
      <c r="A5" s="4" t="s">
        <v>3</v>
      </c>
      <c r="B5" s="4"/>
      <c r="C5" s="4"/>
      <c r="D5" s="4"/>
      <c r="E5" s="4"/>
      <c r="F5" s="20"/>
    </row>
    <row r="6" s="48" customFormat="1" ht="12"/>
    <row r="7" spans="1:5" s="50" customFormat="1" ht="15">
      <c r="A7" s="67" t="s">
        <v>4</v>
      </c>
      <c r="B7" s="49"/>
      <c r="C7" s="49"/>
      <c r="D7" s="64"/>
      <c r="E7" s="49"/>
    </row>
    <row r="8" spans="1:5" s="28" customFormat="1" ht="15">
      <c r="A8" s="63"/>
      <c r="B8" s="71" t="s">
        <v>5</v>
      </c>
      <c r="C8" s="13"/>
      <c r="D8" s="13"/>
      <c r="E8" s="13"/>
    </row>
    <row r="9" spans="1:5" s="28" customFormat="1" ht="15">
      <c r="A9" s="63"/>
      <c r="B9" s="71" t="s">
        <v>6</v>
      </c>
      <c r="C9" s="13"/>
      <c r="D9" s="13"/>
      <c r="E9" s="13"/>
    </row>
    <row r="10" spans="1:5" s="28" customFormat="1" ht="15">
      <c r="A10" s="63"/>
      <c r="B10" s="71" t="s">
        <v>7</v>
      </c>
      <c r="C10" s="13"/>
      <c r="D10" s="13"/>
      <c r="E10" s="13"/>
    </row>
    <row r="11" spans="1:5" s="28" customFormat="1" ht="15">
      <c r="A11" s="63"/>
      <c r="B11" s="71" t="s">
        <v>8</v>
      </c>
      <c r="C11" s="13"/>
      <c r="D11" s="13"/>
      <c r="E11" s="13"/>
    </row>
    <row r="12" spans="1:5" s="28" customFormat="1" ht="15">
      <c r="A12" s="68" t="s">
        <v>9</v>
      </c>
      <c r="B12" s="66"/>
      <c r="C12" s="29"/>
      <c r="D12" s="65"/>
      <c r="E12" s="13"/>
    </row>
    <row r="13" spans="1:5" s="28" customFormat="1" ht="15">
      <c r="A13" s="63"/>
      <c r="B13" s="411" t="s">
        <v>218</v>
      </c>
      <c r="C13" s="29"/>
      <c r="D13" s="29"/>
      <c r="E13" s="29"/>
    </row>
    <row r="14" spans="1:2" s="28" customFormat="1" ht="15">
      <c r="A14" s="16"/>
      <c r="B14" s="70" t="s">
        <v>10</v>
      </c>
    </row>
    <row r="15" spans="1:2" s="28" customFormat="1" ht="15">
      <c r="A15" s="16"/>
      <c r="B15" s="70" t="s">
        <v>11</v>
      </c>
    </row>
    <row r="16" spans="1:2" s="28" customFormat="1" ht="15">
      <c r="A16" s="16"/>
      <c r="B16" s="72" t="s">
        <v>12</v>
      </c>
    </row>
    <row r="17" spans="1:2" s="28" customFormat="1" ht="15">
      <c r="A17" s="16"/>
      <c r="B17" s="70" t="s">
        <v>13</v>
      </c>
    </row>
    <row r="18" spans="1:2" s="28" customFormat="1" ht="15">
      <c r="A18" s="16"/>
      <c r="B18" s="72" t="s">
        <v>14</v>
      </c>
    </row>
    <row r="19" spans="1:2" s="28" customFormat="1" ht="15">
      <c r="A19" s="16"/>
      <c r="B19" s="72" t="s">
        <v>15</v>
      </c>
    </row>
    <row r="20" spans="1:2" s="28" customFormat="1" ht="15">
      <c r="A20" s="16"/>
      <c r="B20" s="72" t="s">
        <v>16</v>
      </c>
    </row>
    <row r="21" s="28" customFormat="1" ht="15">
      <c r="A21" s="69" t="s">
        <v>17</v>
      </c>
    </row>
    <row r="22" spans="1:2" s="28" customFormat="1" ht="15">
      <c r="A22" s="16"/>
      <c r="B22" s="71" t="s">
        <v>219</v>
      </c>
    </row>
    <row r="23" spans="1:2" s="28" customFormat="1" ht="15">
      <c r="A23" s="16"/>
      <c r="B23" s="70" t="s">
        <v>18</v>
      </c>
    </row>
    <row r="24" spans="1:2" s="28" customFormat="1" ht="15">
      <c r="A24" s="16"/>
      <c r="B24" s="70" t="s">
        <v>19</v>
      </c>
    </row>
    <row r="25" spans="1:2" s="28" customFormat="1" ht="15">
      <c r="A25" s="16"/>
      <c r="B25" s="70" t="s">
        <v>20</v>
      </c>
    </row>
    <row r="26" spans="1:2" s="28" customFormat="1" ht="15">
      <c r="A26" s="16"/>
      <c r="B26" s="70" t="s">
        <v>21</v>
      </c>
    </row>
    <row r="27" spans="1:2" s="28" customFormat="1" ht="15">
      <c r="A27" s="16"/>
      <c r="B27" s="70" t="s">
        <v>22</v>
      </c>
    </row>
    <row r="28" spans="1:2" s="28" customFormat="1" ht="15">
      <c r="A28" s="16"/>
      <c r="B28" s="72" t="s">
        <v>23</v>
      </c>
    </row>
    <row r="29" spans="1:2" s="28" customFormat="1" ht="15">
      <c r="A29" s="16"/>
      <c r="B29" s="16" t="s">
        <v>24</v>
      </c>
    </row>
    <row r="30" s="28" customFormat="1" ht="15">
      <c r="A30" s="69" t="s">
        <v>25</v>
      </c>
    </row>
    <row r="31" s="16" customFormat="1" ht="15">
      <c r="B31" s="70" t="s">
        <v>26</v>
      </c>
    </row>
    <row r="32" s="16" customFormat="1" ht="15">
      <c r="B32" s="70" t="s">
        <v>27</v>
      </c>
    </row>
    <row r="33" s="16" customFormat="1" ht="15">
      <c r="B33" s="70"/>
    </row>
    <row r="34" s="16" customFormat="1" ht="15"/>
    <row r="35" s="16" customFormat="1" ht="15">
      <c r="B35" s="69" t="s">
        <v>28</v>
      </c>
    </row>
    <row r="36" spans="2:3" s="16" customFormat="1" ht="15">
      <c r="B36" s="69" t="s">
        <v>29</v>
      </c>
      <c r="C36" s="73"/>
    </row>
    <row r="37" s="16" customFormat="1" ht="15">
      <c r="B37" s="72" t="s">
        <v>30</v>
      </c>
    </row>
    <row r="38" s="16" customFormat="1" ht="15">
      <c r="B38" s="70"/>
    </row>
  </sheetData>
  <sheetProtection sheet="1"/>
  <printOptions horizontalCentered="1"/>
  <pageMargins left="0.75" right="0.75" top="0.5" bottom="0.5" header="0" footer="0.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9" ht="35.25">
      <c r="A1" s="11" t="s">
        <v>220</v>
      </c>
      <c r="B1" s="7"/>
      <c r="C1" s="8"/>
      <c r="D1" s="8"/>
      <c r="E1" s="8"/>
      <c r="F1" s="8"/>
      <c r="G1" s="8"/>
      <c r="H1" s="8"/>
      <c r="I1" s="8"/>
    </row>
    <row r="2" s="2" customFormat="1" ht="17.25"/>
    <row r="3" spans="1:9" s="1" customFormat="1" ht="22.5">
      <c r="A3" s="6" t="s">
        <v>31</v>
      </c>
      <c r="B3" s="6"/>
      <c r="C3" s="6"/>
      <c r="D3" s="6"/>
      <c r="E3" s="6"/>
      <c r="F3" s="6"/>
      <c r="G3" s="6"/>
      <c r="H3" s="6"/>
      <c r="I3" s="6"/>
    </row>
    <row r="4" spans="1:9" s="1" customFormat="1" ht="22.5">
      <c r="A4" s="6" t="s">
        <v>32</v>
      </c>
      <c r="B4" s="6"/>
      <c r="C4" s="6"/>
      <c r="D4" s="6"/>
      <c r="E4" s="6"/>
      <c r="F4" s="6"/>
      <c r="G4" s="6"/>
      <c r="H4" s="6"/>
      <c r="I4" s="6"/>
    </row>
    <row r="5" spans="1:9" s="1" customFormat="1" ht="22.5">
      <c r="A5" s="6" t="s">
        <v>33</v>
      </c>
      <c r="B5" s="6"/>
      <c r="C5" s="6"/>
      <c r="D5" s="6"/>
      <c r="E5" s="6"/>
      <c r="F5" s="6"/>
      <c r="G5" s="6"/>
      <c r="H5" s="6"/>
      <c r="I5" s="6"/>
    </row>
    <row r="13" ht="13.5" customHeight="1"/>
    <row r="16" spans="1:9" s="273" customFormat="1" ht="27.75">
      <c r="A16" s="272" t="str">
        <f>'Data Entry'!$B$12</f>
        <v>Person</v>
      </c>
      <c r="B16" s="272"/>
      <c r="C16" s="272"/>
      <c r="D16" s="272"/>
      <c r="E16" s="272"/>
      <c r="F16" s="272"/>
      <c r="G16" s="272"/>
      <c r="H16" s="272"/>
      <c r="I16" s="272"/>
    </row>
    <row r="17" spans="1:9" s="275" customFormat="1" ht="27.75">
      <c r="A17" s="274" t="str">
        <f>'Data Entry'!$B$7</f>
        <v>Customer Company</v>
      </c>
      <c r="B17" s="274"/>
      <c r="C17" s="274"/>
      <c r="D17" s="274"/>
      <c r="E17" s="274"/>
      <c r="F17" s="274"/>
      <c r="G17" s="274"/>
      <c r="H17" s="274"/>
      <c r="I17" s="274"/>
    </row>
    <row r="18" spans="1:9" s="2" customFormat="1" ht="22.5">
      <c r="A18" s="6" t="str">
        <f>'Data Entry'!$B$8</f>
        <v>Street</v>
      </c>
      <c r="B18" s="6"/>
      <c r="C18" s="6"/>
      <c r="D18" s="6"/>
      <c r="E18" s="6"/>
      <c r="F18" s="6"/>
      <c r="G18" s="6"/>
      <c r="H18" s="6"/>
      <c r="I18" s="6"/>
    </row>
    <row r="19" spans="1:9" s="2" customFormat="1" ht="22.5">
      <c r="A19" s="6" t="str">
        <f>'Data Entry'!$B$9</f>
        <v>City, State, Zip</v>
      </c>
      <c r="B19" s="6"/>
      <c r="C19" s="6"/>
      <c r="D19" s="6"/>
      <c r="E19" s="6"/>
      <c r="F19" s="6"/>
      <c r="G19" s="6"/>
      <c r="H19" s="6"/>
      <c r="I19" s="6"/>
    </row>
    <row r="20" spans="1:9" s="2" customFormat="1" ht="22.5">
      <c r="A20" s="6"/>
      <c r="B20" s="6"/>
      <c r="C20" s="6"/>
      <c r="D20" s="6"/>
      <c r="E20" s="6"/>
      <c r="F20" s="6"/>
      <c r="G20" s="6"/>
      <c r="H20" s="6"/>
      <c r="I20" s="6"/>
    </row>
    <row r="21" spans="1:9" s="2" customFormat="1" ht="22.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1" customFormat="1" ht="20.25">
      <c r="A23" s="299" t="str">
        <f>'Data Entry'!$E$16</f>
        <v>January 1, 2014</v>
      </c>
      <c r="B23" s="5"/>
      <c r="C23" s="5"/>
      <c r="D23" s="5"/>
      <c r="E23" s="5"/>
      <c r="F23" s="5"/>
      <c r="G23" s="5"/>
      <c r="H23" s="5"/>
      <c r="I23" s="5"/>
    </row>
  </sheetData>
  <sheetProtection sheet="1"/>
  <printOptions horizontalCentered="1" verticalCentered="1"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7109375" style="84" customWidth="1"/>
    <col min="2" max="2" width="25.7109375" style="84" customWidth="1"/>
    <col min="3" max="3" width="14.7109375" style="84" customWidth="1"/>
    <col min="4" max="4" width="12.7109375" style="84" customWidth="1"/>
    <col min="5" max="5" width="25.7109375" style="84" customWidth="1"/>
    <col min="6" max="16384" width="9.140625" style="84" customWidth="1"/>
  </cols>
  <sheetData>
    <row r="1" spans="1:5" s="76" customFormat="1" ht="22.5">
      <c r="A1" s="74" t="s">
        <v>34</v>
      </c>
      <c r="B1" s="75"/>
      <c r="C1" s="75"/>
      <c r="D1" s="75"/>
      <c r="E1" s="75"/>
    </row>
    <row r="2" spans="1:5" s="78" customFormat="1" ht="10.5">
      <c r="A2" s="77"/>
      <c r="B2" s="77"/>
      <c r="C2" s="77"/>
      <c r="D2" s="77"/>
      <c r="E2" s="77"/>
    </row>
    <row r="3" spans="1:5" s="80" customFormat="1" ht="18">
      <c r="A3" s="79" t="s">
        <v>35</v>
      </c>
      <c r="B3" s="79"/>
      <c r="C3" s="79"/>
      <c r="D3" s="79"/>
      <c r="E3" s="79"/>
    </row>
    <row r="4" spans="1:5" s="80" customFormat="1" ht="18">
      <c r="A4" s="79" t="s">
        <v>221</v>
      </c>
      <c r="B4" s="79"/>
      <c r="C4" s="79"/>
      <c r="D4" s="79"/>
      <c r="E4" s="79"/>
    </row>
    <row r="5" s="82" customFormat="1" ht="9.75"/>
    <row r="6" spans="1:5" s="83" customFormat="1" ht="17.25">
      <c r="A6" s="188" t="s">
        <v>36</v>
      </c>
      <c r="B6" s="188"/>
      <c r="D6" s="188" t="s">
        <v>37</v>
      </c>
      <c r="E6" s="188"/>
    </row>
    <row r="7" spans="1:5" ht="12.75">
      <c r="A7" s="162" t="s">
        <v>38</v>
      </c>
      <c r="B7" s="163" t="s">
        <v>39</v>
      </c>
      <c r="D7" s="162" t="s">
        <v>38</v>
      </c>
      <c r="E7" s="163" t="s">
        <v>40</v>
      </c>
    </row>
    <row r="8" spans="1:5" ht="12.75">
      <c r="A8" s="164" t="s">
        <v>41</v>
      </c>
      <c r="B8" s="165" t="s">
        <v>41</v>
      </c>
      <c r="D8" s="164" t="s">
        <v>41</v>
      </c>
      <c r="E8" s="165" t="s">
        <v>217</v>
      </c>
    </row>
    <row r="9" spans="1:5" ht="12.75">
      <c r="A9" s="166" t="s">
        <v>42</v>
      </c>
      <c r="B9" s="165" t="s">
        <v>42</v>
      </c>
      <c r="D9" s="166" t="s">
        <v>42</v>
      </c>
      <c r="E9" s="165" t="s">
        <v>43</v>
      </c>
    </row>
    <row r="10" spans="1:5" ht="12.75">
      <c r="A10" s="164" t="s">
        <v>44</v>
      </c>
      <c r="B10" s="165" t="s">
        <v>44</v>
      </c>
      <c r="D10" s="164" t="s">
        <v>44</v>
      </c>
      <c r="E10" s="409" t="s">
        <v>215</v>
      </c>
    </row>
    <row r="11" spans="1:5" ht="12.75">
      <c r="A11" s="164" t="s">
        <v>45</v>
      </c>
      <c r="B11" s="165" t="s">
        <v>45</v>
      </c>
      <c r="C11" s="85"/>
      <c r="D11" s="164" t="s">
        <v>45</v>
      </c>
      <c r="E11" s="409" t="s">
        <v>216</v>
      </c>
    </row>
    <row r="12" spans="1:5" ht="12.75">
      <c r="A12" s="167" t="s">
        <v>46</v>
      </c>
      <c r="B12" s="168" t="s">
        <v>47</v>
      </c>
      <c r="D12" s="169" t="s">
        <v>48</v>
      </c>
      <c r="E12" s="170" t="s">
        <v>30</v>
      </c>
    </row>
    <row r="13" ht="12">
      <c r="A13" s="84" t="s">
        <v>30</v>
      </c>
    </row>
    <row r="14" spans="1:5" s="83" customFormat="1" ht="17.25">
      <c r="A14" s="187" t="s">
        <v>49</v>
      </c>
      <c r="B14" s="188"/>
      <c r="D14" s="188" t="s">
        <v>50</v>
      </c>
      <c r="E14" s="188"/>
    </row>
    <row r="15" spans="1:5" ht="12.75">
      <c r="A15" s="162" t="s">
        <v>51</v>
      </c>
      <c r="B15" s="172" t="s">
        <v>30</v>
      </c>
      <c r="D15" s="162" t="s">
        <v>52</v>
      </c>
      <c r="E15" s="410" t="s">
        <v>223</v>
      </c>
    </row>
    <row r="16" spans="1:5" ht="12.75">
      <c r="A16" s="164" t="s">
        <v>53</v>
      </c>
      <c r="B16" s="172" t="s">
        <v>54</v>
      </c>
      <c r="D16" s="164" t="s">
        <v>55</v>
      </c>
      <c r="E16" s="298" t="s">
        <v>222</v>
      </c>
    </row>
    <row r="17" spans="1:5" ht="12.75">
      <c r="A17" s="171" t="s">
        <v>45</v>
      </c>
      <c r="B17" s="172"/>
      <c r="D17" s="171" t="s">
        <v>56</v>
      </c>
      <c r="E17" s="170" t="s">
        <v>57</v>
      </c>
    </row>
    <row r="18" ht="12">
      <c r="A18" s="84" t="s">
        <v>30</v>
      </c>
    </row>
    <row r="19" spans="1:4" s="83" customFormat="1" ht="17.25">
      <c r="A19" s="187" t="s">
        <v>58</v>
      </c>
      <c r="B19" s="93"/>
      <c r="C19" s="188"/>
      <c r="D19" s="189" t="s">
        <v>30</v>
      </c>
    </row>
    <row r="20" spans="1:5" ht="12.75">
      <c r="A20" s="303" t="s">
        <v>59</v>
      </c>
      <c r="B20" s="300"/>
      <c r="C20" s="300" t="s">
        <v>30</v>
      </c>
      <c r="D20" s="92" t="s">
        <v>30</v>
      </c>
      <c r="E20" s="363" t="s">
        <v>60</v>
      </c>
    </row>
    <row r="21" spans="1:5" ht="12.75">
      <c r="A21" s="214" t="s">
        <v>61</v>
      </c>
      <c r="B21" s="87"/>
      <c r="C21" s="307">
        <f>Equipment!$P$39</f>
        <v>2</v>
      </c>
      <c r="D21" s="87" t="s">
        <v>62</v>
      </c>
      <c r="E21" s="162" t="s">
        <v>63</v>
      </c>
    </row>
    <row r="22" spans="1:6" ht="15">
      <c r="A22" s="174" t="s">
        <v>64</v>
      </c>
      <c r="B22" s="87"/>
      <c r="C22" s="308">
        <f>Equipment!$P$40</f>
        <v>7.4999999999625</v>
      </c>
      <c r="D22" s="87" t="s">
        <v>65</v>
      </c>
      <c r="E22" s="164" t="s">
        <v>63</v>
      </c>
      <c r="F22" s="84" t="s">
        <v>30</v>
      </c>
    </row>
    <row r="23" spans="1:5" ht="15">
      <c r="A23" s="174" t="s">
        <v>66</v>
      </c>
      <c r="B23" s="175"/>
      <c r="C23" s="309">
        <f>Equipment!$P$41</f>
        <v>79999.999996</v>
      </c>
      <c r="D23" s="175" t="s">
        <v>67</v>
      </c>
      <c r="E23" s="164" t="s">
        <v>63</v>
      </c>
    </row>
    <row r="24" spans="1:5" ht="12.75">
      <c r="A24" s="304" t="s">
        <v>68</v>
      </c>
      <c r="B24" s="300"/>
      <c r="C24" s="310"/>
      <c r="D24" s="92"/>
      <c r="E24" s="164"/>
    </row>
    <row r="25" spans="1:5" ht="12.75">
      <c r="A25" s="214" t="s">
        <v>61</v>
      </c>
      <c r="B25" s="87"/>
      <c r="C25" s="124">
        <f>Equipment!$P$43</f>
        <v>0</v>
      </c>
      <c r="D25" s="87" t="s">
        <v>62</v>
      </c>
      <c r="E25" s="164" t="s">
        <v>63</v>
      </c>
    </row>
    <row r="26" spans="1:5" ht="15">
      <c r="A26" s="174" t="s">
        <v>64</v>
      </c>
      <c r="B26" s="87"/>
      <c r="C26" s="311">
        <f>Equipment!$P$44</f>
        <v>0</v>
      </c>
      <c r="D26" s="87" t="s">
        <v>65</v>
      </c>
      <c r="E26" s="164" t="s">
        <v>63</v>
      </c>
    </row>
    <row r="27" spans="1:5" ht="15">
      <c r="A27" s="174" t="s">
        <v>66</v>
      </c>
      <c r="B27" s="175"/>
      <c r="C27" s="312">
        <f>Equipment!$P$45</f>
        <v>0</v>
      </c>
      <c r="D27" s="175" t="s">
        <v>65</v>
      </c>
      <c r="E27" s="164" t="s">
        <v>63</v>
      </c>
    </row>
    <row r="28" spans="1:5" ht="12.75">
      <c r="A28" s="185"/>
      <c r="B28" s="302" t="s">
        <v>69</v>
      </c>
      <c r="C28" s="311">
        <f>Equipment!$P$46</f>
        <v>2</v>
      </c>
      <c r="D28" s="87" t="s">
        <v>62</v>
      </c>
      <c r="E28" s="164" t="s">
        <v>63</v>
      </c>
    </row>
    <row r="29" spans="1:5" ht="12.75">
      <c r="A29" s="301" t="s">
        <v>70</v>
      </c>
      <c r="B29" s="190"/>
      <c r="C29" s="190"/>
      <c r="D29" s="191"/>
      <c r="E29" s="171"/>
    </row>
    <row r="31" spans="1:4" ht="17.25">
      <c r="A31" s="187" t="s">
        <v>71</v>
      </c>
      <c r="B31" s="93"/>
      <c r="C31" s="93"/>
      <c r="D31" s="93"/>
    </row>
    <row r="32" spans="1:5" ht="12.75">
      <c r="A32" s="173" t="s">
        <v>72</v>
      </c>
      <c r="B32" s="86"/>
      <c r="C32" s="305">
        <v>0.2</v>
      </c>
      <c r="D32" s="177" t="s">
        <v>73</v>
      </c>
      <c r="E32" s="162" t="s">
        <v>74</v>
      </c>
    </row>
    <row r="33" spans="1:5" ht="12.75">
      <c r="A33" s="174" t="s">
        <v>75</v>
      </c>
      <c r="B33" s="87"/>
      <c r="C33" s="344">
        <f>Equipment!$T$39</f>
        <v>1866.6666665422222</v>
      </c>
      <c r="D33" s="179" t="s">
        <v>76</v>
      </c>
      <c r="E33" s="164" t="s">
        <v>63</v>
      </c>
    </row>
    <row r="34" spans="1:5" ht="12.75">
      <c r="A34" s="178" t="s">
        <v>77</v>
      </c>
      <c r="B34" s="87"/>
      <c r="C34" s="306">
        <v>0.2</v>
      </c>
      <c r="D34" s="179" t="s">
        <v>73</v>
      </c>
      <c r="E34" s="164" t="s">
        <v>74</v>
      </c>
    </row>
    <row r="35" spans="1:5" ht="12.75">
      <c r="A35" s="174" t="s">
        <v>78</v>
      </c>
      <c r="B35" s="87"/>
      <c r="C35" s="344">
        <f>Equipment!$T$40</f>
        <v>0</v>
      </c>
      <c r="D35" s="179" t="s">
        <v>76</v>
      </c>
      <c r="E35" s="164" t="s">
        <v>63</v>
      </c>
    </row>
    <row r="36" spans="1:5" ht="12.75">
      <c r="A36" s="194" t="s">
        <v>79</v>
      </c>
      <c r="B36" s="175"/>
      <c r="C36" s="309">
        <f>Equipment!$T$41</f>
        <v>719.999999999955</v>
      </c>
      <c r="D36" s="180" t="s">
        <v>76</v>
      </c>
      <c r="E36" s="171" t="s">
        <v>63</v>
      </c>
    </row>
    <row r="38" spans="1:4" ht="17.25">
      <c r="A38" s="187" t="s">
        <v>80</v>
      </c>
      <c r="B38" s="93"/>
      <c r="C38" s="93"/>
      <c r="D38" s="93"/>
    </row>
    <row r="39" spans="1:5" s="88" customFormat="1" ht="15">
      <c r="A39" s="205" t="s">
        <v>81</v>
      </c>
      <c r="B39" s="206"/>
      <c r="C39" s="207"/>
      <c r="D39" s="208" t="s">
        <v>30</v>
      </c>
      <c r="E39" s="364"/>
    </row>
    <row r="40" spans="1:5" ht="15">
      <c r="A40" s="174" t="s">
        <v>82</v>
      </c>
      <c r="B40" s="89"/>
      <c r="C40" s="202">
        <v>0.12</v>
      </c>
      <c r="D40" s="209" t="s">
        <v>83</v>
      </c>
      <c r="E40" s="164" t="s">
        <v>84</v>
      </c>
    </row>
    <row r="41" spans="1:5" s="82" customFormat="1" ht="12">
      <c r="A41" s="210" t="s">
        <v>85</v>
      </c>
      <c r="B41" s="203"/>
      <c r="C41" s="204"/>
      <c r="D41" s="211"/>
      <c r="E41" s="365"/>
    </row>
    <row r="42" spans="1:5" ht="15">
      <c r="A42" s="174" t="s">
        <v>86</v>
      </c>
      <c r="B42" s="89"/>
      <c r="C42" s="202">
        <v>0.1</v>
      </c>
      <c r="D42" s="179" t="s">
        <v>83</v>
      </c>
      <c r="E42" s="164" t="s">
        <v>84</v>
      </c>
    </row>
    <row r="43" spans="1:5" ht="15">
      <c r="A43" s="174" t="s">
        <v>87</v>
      </c>
      <c r="B43" s="89"/>
      <c r="C43" s="27">
        <v>18</v>
      </c>
      <c r="D43" s="183" t="s">
        <v>88</v>
      </c>
      <c r="E43" s="164" t="s">
        <v>84</v>
      </c>
    </row>
    <row r="44" spans="1:5" ht="12.75">
      <c r="A44" s="174" t="s">
        <v>89</v>
      </c>
      <c r="B44" s="89"/>
      <c r="C44" s="373">
        <v>4</v>
      </c>
      <c r="D44" s="209" t="s">
        <v>90</v>
      </c>
      <c r="E44" s="166" t="s">
        <v>91</v>
      </c>
    </row>
    <row r="45" spans="1:5" ht="12.75">
      <c r="A45" s="182" t="s">
        <v>92</v>
      </c>
      <c r="B45" s="90"/>
      <c r="C45" s="91"/>
      <c r="D45" s="184"/>
      <c r="E45" s="360"/>
    </row>
    <row r="46" spans="1:5" s="88" customFormat="1" ht="15">
      <c r="A46" s="212" t="s">
        <v>93</v>
      </c>
      <c r="B46" s="206"/>
      <c r="C46" s="207"/>
      <c r="D46" s="213" t="s">
        <v>30</v>
      </c>
      <c r="E46" s="366"/>
    </row>
    <row r="47" spans="1:5" ht="15">
      <c r="A47" s="174" t="s">
        <v>94</v>
      </c>
      <c r="B47" s="89"/>
      <c r="C47" s="202">
        <v>1.2</v>
      </c>
      <c r="D47" s="183" t="s">
        <v>95</v>
      </c>
      <c r="E47" s="164" t="s">
        <v>84</v>
      </c>
    </row>
    <row r="48" spans="1:5" ht="12.75">
      <c r="A48" s="182" t="s">
        <v>96</v>
      </c>
      <c r="B48" s="90"/>
      <c r="C48" s="91"/>
      <c r="D48" s="176"/>
      <c r="E48" s="361"/>
    </row>
    <row r="50" spans="1:4" ht="17.25">
      <c r="A50" s="187" t="s">
        <v>97</v>
      </c>
      <c r="B50" s="93"/>
      <c r="C50" s="93"/>
      <c r="D50" s="93"/>
    </row>
    <row r="51" spans="1:5" ht="12.75">
      <c r="A51" s="185" t="s">
        <v>98</v>
      </c>
      <c r="B51" s="92"/>
      <c r="C51" s="192">
        <v>3600</v>
      </c>
      <c r="D51" s="193" t="s">
        <v>99</v>
      </c>
      <c r="E51" s="362" t="s">
        <v>100</v>
      </c>
    </row>
    <row r="52" spans="1:4" ht="12.75">
      <c r="A52" s="89" t="s">
        <v>30</v>
      </c>
      <c r="B52" s="93"/>
      <c r="C52" s="93" t="s">
        <v>30</v>
      </c>
      <c r="D52" s="89" t="s">
        <v>30</v>
      </c>
    </row>
    <row r="53" spans="1:4" ht="12.75">
      <c r="A53" s="89" t="s">
        <v>30</v>
      </c>
      <c r="B53" s="93"/>
      <c r="C53" s="94" t="s">
        <v>30</v>
      </c>
      <c r="D53" s="89" t="s">
        <v>30</v>
      </c>
    </row>
    <row r="54" spans="1:4" ht="12.75">
      <c r="A54" s="89" t="s">
        <v>30</v>
      </c>
      <c r="B54" s="93"/>
      <c r="C54" s="93" t="s">
        <v>30</v>
      </c>
      <c r="D54" s="89" t="s">
        <v>30</v>
      </c>
    </row>
    <row r="55" spans="1:4" ht="12.75">
      <c r="A55" s="89" t="s">
        <v>30</v>
      </c>
      <c r="B55" s="93"/>
      <c r="C55" s="93" t="s">
        <v>101</v>
      </c>
      <c r="D55" s="89" t="s">
        <v>30</v>
      </c>
    </row>
    <row r="56" spans="1:4" ht="12">
      <c r="A56" s="93"/>
      <c r="B56" s="93"/>
      <c r="C56" s="93"/>
      <c r="D56" s="93"/>
    </row>
  </sheetData>
  <sheetProtection sheet="1" objects="1" scenarios="1"/>
  <printOptions horizontalCentered="1"/>
  <pageMargins left="0.5" right="0.5" top="0.4" bottom="0.25" header="0.25" footer="0.2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84" customWidth="1"/>
    <col min="2" max="3" width="12.7109375" style="84" customWidth="1"/>
    <col min="4" max="5" width="6.7109375" style="84" customWidth="1"/>
    <col min="6" max="12" width="10.7109375" style="84" customWidth="1"/>
    <col min="13" max="13" width="11.8515625" style="345" customWidth="1"/>
    <col min="14" max="23" width="12.7109375" style="84" customWidth="1"/>
    <col min="24" max="16384" width="9.140625" style="84" customWidth="1"/>
  </cols>
  <sheetData>
    <row r="1" spans="1:12" ht="22.5">
      <c r="A1" s="75" t="s">
        <v>102</v>
      </c>
      <c r="B1" s="75"/>
      <c r="C1" s="75"/>
      <c r="D1" s="95"/>
      <c r="E1" s="95"/>
      <c r="F1" s="95"/>
      <c r="G1" s="95"/>
      <c r="H1" s="95"/>
      <c r="I1" s="95"/>
      <c r="J1" s="122"/>
      <c r="K1" s="122"/>
      <c r="L1" s="122"/>
    </row>
    <row r="2" spans="1:12" ht="1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8">
      <c r="A3" s="79" t="s">
        <v>103</v>
      </c>
      <c r="B3" s="79"/>
      <c r="C3" s="79"/>
      <c r="D3" s="79"/>
      <c r="E3" s="79"/>
      <c r="F3" s="79"/>
      <c r="G3" s="79"/>
      <c r="H3" s="79"/>
      <c r="I3" s="97"/>
      <c r="J3" s="122"/>
      <c r="K3" s="122"/>
      <c r="L3" s="122"/>
    </row>
    <row r="4" spans="1:12" ht="18">
      <c r="A4" s="79"/>
      <c r="B4" s="79"/>
      <c r="C4" s="79"/>
      <c r="D4" s="79"/>
      <c r="E4" s="79"/>
      <c r="F4" s="79"/>
      <c r="G4" s="79"/>
      <c r="H4" s="79"/>
      <c r="I4" s="97"/>
      <c r="J4" s="122"/>
      <c r="K4" s="122"/>
      <c r="L4" s="122"/>
    </row>
    <row r="6" spans="1:9" ht="15">
      <c r="A6" s="99"/>
      <c r="B6" s="99" t="s">
        <v>104</v>
      </c>
      <c r="C6" s="99"/>
      <c r="G6" s="346" t="s">
        <v>30</v>
      </c>
      <c r="I6" s="100" t="s">
        <v>105</v>
      </c>
    </row>
    <row r="7" spans="1:9" ht="15">
      <c r="A7" s="101"/>
      <c r="B7" s="101" t="str">
        <f>'Data Entry'!$B$7</f>
        <v>Customer Company</v>
      </c>
      <c r="C7" s="101"/>
      <c r="D7" s="101"/>
      <c r="E7" s="101"/>
      <c r="F7" s="101"/>
      <c r="G7" s="101" t="s">
        <v>30</v>
      </c>
      <c r="H7" s="101"/>
      <c r="I7" s="101" t="str">
        <f>'Data Entry'!$E$7</f>
        <v>Winn Energy Controls, Inc.</v>
      </c>
    </row>
    <row r="8" spans="1:9" ht="15">
      <c r="A8" s="101"/>
      <c r="B8" s="101" t="str">
        <f>'Data Entry'!$B$12</f>
        <v>Person</v>
      </c>
      <c r="C8" s="101"/>
      <c r="D8" s="101"/>
      <c r="E8" s="101"/>
      <c r="F8" s="101"/>
      <c r="G8" s="101" t="s">
        <v>30</v>
      </c>
      <c r="H8" s="101"/>
      <c r="I8" s="101" t="str">
        <f>'Data Entry'!$E$12</f>
        <v> </v>
      </c>
    </row>
    <row r="10" spans="1:11" ht="15">
      <c r="A10" s="102"/>
      <c r="B10" s="102" t="s">
        <v>30</v>
      </c>
      <c r="C10" s="102" t="s">
        <v>106</v>
      </c>
      <c r="D10" s="103" t="str">
        <f>'Data Entry'!$E$16</f>
        <v>January 1, 2014</v>
      </c>
      <c r="E10" s="103"/>
      <c r="G10" s="102"/>
      <c r="H10" s="102" t="s">
        <v>107</v>
      </c>
      <c r="I10" s="101" t="str">
        <f>'Data Entry'!$E$15</f>
        <v>1001-14</v>
      </c>
      <c r="J10" s="102" t="s">
        <v>30</v>
      </c>
      <c r="K10" s="101" t="s">
        <v>30</v>
      </c>
    </row>
    <row r="11" spans="1:29" ht="15">
      <c r="A11" s="102"/>
      <c r="B11" s="102"/>
      <c r="C11" s="102"/>
      <c r="D11" s="103"/>
      <c r="E11" s="103"/>
      <c r="G11" s="102"/>
      <c r="H11" s="101"/>
      <c r="M11" s="398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7"/>
      <c r="Y11" s="397"/>
      <c r="Z11" s="397"/>
      <c r="AA11" s="397"/>
      <c r="AB11" s="397"/>
      <c r="AC11" s="397"/>
    </row>
    <row r="12" spans="13:29" s="347" customFormat="1" ht="12.75">
      <c r="M12" s="400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</row>
    <row r="13" spans="1:29" s="101" customFormat="1" ht="15">
      <c r="A13" s="352" t="s">
        <v>108</v>
      </c>
      <c r="B13" s="353"/>
      <c r="C13" s="353"/>
      <c r="D13" s="353"/>
      <c r="E13" s="354"/>
      <c r="F13" s="352" t="s">
        <v>109</v>
      </c>
      <c r="G13" s="353"/>
      <c r="H13" s="354"/>
      <c r="I13" s="355" t="s">
        <v>110</v>
      </c>
      <c r="J13" s="356"/>
      <c r="K13" s="356"/>
      <c r="L13" s="357"/>
      <c r="M13" s="402"/>
      <c r="N13" s="374" t="s">
        <v>111</v>
      </c>
      <c r="O13" s="375"/>
      <c r="P13" s="374" t="s">
        <v>112</v>
      </c>
      <c r="Q13" s="375"/>
      <c r="R13" s="375" t="s">
        <v>113</v>
      </c>
      <c r="S13" s="375"/>
      <c r="T13" s="376" t="s">
        <v>114</v>
      </c>
      <c r="U13" s="376" t="s">
        <v>115</v>
      </c>
      <c r="V13" s="376" t="s">
        <v>115</v>
      </c>
      <c r="W13" s="376" t="s">
        <v>30</v>
      </c>
      <c r="X13" s="377"/>
      <c r="Y13" s="377"/>
      <c r="Z13" s="377"/>
      <c r="AA13" s="377"/>
      <c r="AB13" s="377"/>
      <c r="AC13" s="377"/>
    </row>
    <row r="14" spans="1:29" s="347" customFormat="1" ht="12.75">
      <c r="A14" s="314" t="s">
        <v>116</v>
      </c>
      <c r="B14" s="216"/>
      <c r="C14" s="358"/>
      <c r="D14" s="349" t="s">
        <v>62</v>
      </c>
      <c r="E14" s="348"/>
      <c r="F14" s="314" t="s">
        <v>114</v>
      </c>
      <c r="G14" s="314" t="s">
        <v>117</v>
      </c>
      <c r="H14" s="314" t="s">
        <v>117</v>
      </c>
      <c r="I14" s="349" t="s">
        <v>114</v>
      </c>
      <c r="J14" s="348"/>
      <c r="K14" s="349" t="s">
        <v>117</v>
      </c>
      <c r="L14" s="348"/>
      <c r="M14" s="403"/>
      <c r="N14" s="378" t="s">
        <v>99</v>
      </c>
      <c r="O14" s="379"/>
      <c r="P14" s="378" t="s">
        <v>99</v>
      </c>
      <c r="Q14" s="379"/>
      <c r="R14" s="379" t="s">
        <v>118</v>
      </c>
      <c r="S14" s="379"/>
      <c r="T14" s="380" t="s">
        <v>119</v>
      </c>
      <c r="U14" s="381" t="s">
        <v>119</v>
      </c>
      <c r="V14" s="380" t="s">
        <v>120</v>
      </c>
      <c r="W14" s="380" t="s">
        <v>30</v>
      </c>
      <c r="X14" s="382"/>
      <c r="Y14" s="382"/>
      <c r="Z14" s="382"/>
      <c r="AA14" s="382"/>
      <c r="AB14" s="382"/>
      <c r="AC14" s="382"/>
    </row>
    <row r="15" spans="1:29" s="347" customFormat="1" ht="12.75">
      <c r="A15" s="350" t="s">
        <v>52</v>
      </c>
      <c r="B15" s="350" t="s">
        <v>121</v>
      </c>
      <c r="C15" s="350" t="s">
        <v>122</v>
      </c>
      <c r="D15" s="351" t="s">
        <v>123</v>
      </c>
      <c r="E15" s="351" t="s">
        <v>124</v>
      </c>
      <c r="F15" s="350" t="s">
        <v>65</v>
      </c>
      <c r="G15" s="350" t="s">
        <v>67</v>
      </c>
      <c r="H15" s="350" t="s">
        <v>65</v>
      </c>
      <c r="I15" s="359" t="s">
        <v>125</v>
      </c>
      <c r="J15" s="359" t="s">
        <v>126</v>
      </c>
      <c r="K15" s="359" t="s">
        <v>125</v>
      </c>
      <c r="L15" s="359" t="s">
        <v>126</v>
      </c>
      <c r="M15" s="403"/>
      <c r="N15" s="383" t="s">
        <v>127</v>
      </c>
      <c r="O15" s="380" t="s">
        <v>128</v>
      </c>
      <c r="P15" s="383" t="s">
        <v>127</v>
      </c>
      <c r="Q15" s="380" t="s">
        <v>129</v>
      </c>
      <c r="R15" s="380" t="s">
        <v>114</v>
      </c>
      <c r="S15" s="381" t="s">
        <v>117</v>
      </c>
      <c r="T15" s="380" t="s">
        <v>130</v>
      </c>
      <c r="U15" s="380" t="s">
        <v>130</v>
      </c>
      <c r="V15" s="381" t="s">
        <v>131</v>
      </c>
      <c r="W15" s="382"/>
      <c r="X15" s="382"/>
      <c r="Y15" s="382"/>
      <c r="Z15" s="382"/>
      <c r="AA15" s="382"/>
      <c r="AB15" s="382"/>
      <c r="AC15" s="382"/>
    </row>
    <row r="16" spans="1:29" s="347" customFormat="1" ht="12.75">
      <c r="A16" s="314">
        <v>1</v>
      </c>
      <c r="B16" s="367" t="s">
        <v>30</v>
      </c>
      <c r="C16" s="335">
        <v>1</v>
      </c>
      <c r="D16" s="335">
        <v>1</v>
      </c>
      <c r="E16" s="335">
        <v>0</v>
      </c>
      <c r="F16" s="336">
        <v>5</v>
      </c>
      <c r="G16" s="337">
        <v>40000</v>
      </c>
      <c r="H16" s="336">
        <v>0</v>
      </c>
      <c r="I16" s="336">
        <v>12</v>
      </c>
      <c r="J16" s="336">
        <v>200</v>
      </c>
      <c r="K16" s="336">
        <v>8</v>
      </c>
      <c r="L16" s="336">
        <v>90</v>
      </c>
      <c r="M16" s="404"/>
      <c r="N16" s="384">
        <f>SUM(D16*F16)</f>
        <v>5</v>
      </c>
      <c r="O16" s="385">
        <f>SUM(D16*G16)</f>
        <v>40000</v>
      </c>
      <c r="P16" s="386">
        <f>SUM(E16*F16)</f>
        <v>0</v>
      </c>
      <c r="Q16" s="386">
        <f>SUM(E16*H16)</f>
        <v>0</v>
      </c>
      <c r="R16" s="382">
        <f>SUM(I16*J16)</f>
        <v>2400</v>
      </c>
      <c r="S16" s="382">
        <f>SUM(K16*L16)</f>
        <v>720</v>
      </c>
      <c r="T16" s="382">
        <f aca="true" t="shared" si="0" ref="T16:T35">SUM((N16+P16)*R16)</f>
        <v>12000</v>
      </c>
      <c r="U16" s="382">
        <f>SUM(Q16*S16)</f>
        <v>0</v>
      </c>
      <c r="V16" s="382">
        <f aca="true" t="shared" si="1" ref="V16:V35">SUM(O16*S16)</f>
        <v>28800000</v>
      </c>
      <c r="W16" s="382"/>
      <c r="X16" s="382"/>
      <c r="Y16" s="382"/>
      <c r="Z16" s="382"/>
      <c r="AA16" s="382"/>
      <c r="AB16" s="382"/>
      <c r="AC16" s="382"/>
    </row>
    <row r="17" spans="1:29" s="347" customFormat="1" ht="12.75">
      <c r="A17" s="315">
        <v>2</v>
      </c>
      <c r="B17" s="368"/>
      <c r="C17" s="338">
        <v>2</v>
      </c>
      <c r="D17" s="338">
        <v>1</v>
      </c>
      <c r="E17" s="338">
        <v>0</v>
      </c>
      <c r="F17" s="339">
        <v>10</v>
      </c>
      <c r="G17" s="340">
        <v>120000</v>
      </c>
      <c r="H17" s="339">
        <v>0</v>
      </c>
      <c r="I17" s="339">
        <v>8</v>
      </c>
      <c r="J17" s="339">
        <v>200</v>
      </c>
      <c r="K17" s="339">
        <v>8</v>
      </c>
      <c r="L17" s="339">
        <v>90</v>
      </c>
      <c r="M17" s="404"/>
      <c r="N17" s="384">
        <f aca="true" t="shared" si="2" ref="N17:N32">SUM(D17*F17)</f>
        <v>10</v>
      </c>
      <c r="O17" s="385">
        <f aca="true" t="shared" si="3" ref="O17:O32">SUM(D17*G17)</f>
        <v>120000</v>
      </c>
      <c r="P17" s="386">
        <f aca="true" t="shared" si="4" ref="P17:P35">SUM(E17*F17)</f>
        <v>0</v>
      </c>
      <c r="Q17" s="386">
        <f aca="true" t="shared" si="5" ref="Q17:Q35">SUM(E17*H17)</f>
        <v>0</v>
      </c>
      <c r="R17" s="382">
        <f aca="true" t="shared" si="6" ref="R17:R35">SUM(I17*J17)</f>
        <v>1600</v>
      </c>
      <c r="S17" s="382">
        <f aca="true" t="shared" si="7" ref="S17:S35">SUM(K17*L17)</f>
        <v>720</v>
      </c>
      <c r="T17" s="382">
        <f t="shared" si="0"/>
        <v>16000</v>
      </c>
      <c r="U17" s="382">
        <f aca="true" t="shared" si="8" ref="U17:U35">SUM(Q17*S17)</f>
        <v>0</v>
      </c>
      <c r="V17" s="382">
        <f t="shared" si="1"/>
        <v>86400000</v>
      </c>
      <c r="W17" s="382"/>
      <c r="X17" s="382"/>
      <c r="Y17" s="382"/>
      <c r="Z17" s="382"/>
      <c r="AA17" s="382"/>
      <c r="AB17" s="382"/>
      <c r="AC17" s="382"/>
    </row>
    <row r="18" spans="1:29" s="347" customFormat="1" ht="12.75">
      <c r="A18" s="315">
        <v>3</v>
      </c>
      <c r="B18" s="368"/>
      <c r="C18" s="338">
        <v>1</v>
      </c>
      <c r="D18" s="338">
        <v>0</v>
      </c>
      <c r="E18" s="338">
        <v>0</v>
      </c>
      <c r="F18" s="339">
        <v>0</v>
      </c>
      <c r="G18" s="340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404"/>
      <c r="N18" s="384">
        <f t="shared" si="2"/>
        <v>0</v>
      </c>
      <c r="O18" s="385">
        <f t="shared" si="3"/>
        <v>0</v>
      </c>
      <c r="P18" s="386">
        <f t="shared" si="4"/>
        <v>0</v>
      </c>
      <c r="Q18" s="386">
        <f t="shared" si="5"/>
        <v>0</v>
      </c>
      <c r="R18" s="382">
        <f t="shared" si="6"/>
        <v>0</v>
      </c>
      <c r="S18" s="382">
        <f t="shared" si="7"/>
        <v>0</v>
      </c>
      <c r="T18" s="382">
        <f t="shared" si="0"/>
        <v>0</v>
      </c>
      <c r="U18" s="382">
        <f t="shared" si="8"/>
        <v>0</v>
      </c>
      <c r="V18" s="382">
        <f t="shared" si="1"/>
        <v>0</v>
      </c>
      <c r="W18" s="382"/>
      <c r="X18" s="382"/>
      <c r="Y18" s="382"/>
      <c r="Z18" s="382"/>
      <c r="AA18" s="382"/>
      <c r="AB18" s="382"/>
      <c r="AC18" s="382"/>
    </row>
    <row r="19" spans="1:29" s="347" customFormat="1" ht="12.75">
      <c r="A19" s="315">
        <v>4</v>
      </c>
      <c r="B19" s="368"/>
      <c r="C19" s="338">
        <v>1</v>
      </c>
      <c r="D19" s="338">
        <v>0</v>
      </c>
      <c r="E19" s="338">
        <v>0</v>
      </c>
      <c r="F19" s="339">
        <v>0</v>
      </c>
      <c r="G19" s="340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404"/>
      <c r="N19" s="384">
        <f t="shared" si="2"/>
        <v>0</v>
      </c>
      <c r="O19" s="385">
        <f t="shared" si="3"/>
        <v>0</v>
      </c>
      <c r="P19" s="386">
        <f t="shared" si="4"/>
        <v>0</v>
      </c>
      <c r="Q19" s="386">
        <f t="shared" si="5"/>
        <v>0</v>
      </c>
      <c r="R19" s="382">
        <f t="shared" si="6"/>
        <v>0</v>
      </c>
      <c r="S19" s="382">
        <f t="shared" si="7"/>
        <v>0</v>
      </c>
      <c r="T19" s="382">
        <f t="shared" si="0"/>
        <v>0</v>
      </c>
      <c r="U19" s="382">
        <f t="shared" si="8"/>
        <v>0</v>
      </c>
      <c r="V19" s="382">
        <f t="shared" si="1"/>
        <v>0</v>
      </c>
      <c r="W19" s="382"/>
      <c r="X19" s="382"/>
      <c r="Y19" s="382"/>
      <c r="Z19" s="382"/>
      <c r="AA19" s="382"/>
      <c r="AB19" s="382"/>
      <c r="AC19" s="382"/>
    </row>
    <row r="20" spans="1:29" s="347" customFormat="1" ht="12.75">
      <c r="A20" s="315">
        <v>5</v>
      </c>
      <c r="B20" s="368"/>
      <c r="C20" s="338">
        <v>1</v>
      </c>
      <c r="D20" s="338">
        <v>0</v>
      </c>
      <c r="E20" s="338">
        <v>0</v>
      </c>
      <c r="F20" s="339">
        <v>0</v>
      </c>
      <c r="G20" s="340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404"/>
      <c r="N20" s="384">
        <f t="shared" si="2"/>
        <v>0</v>
      </c>
      <c r="O20" s="385">
        <f t="shared" si="3"/>
        <v>0</v>
      </c>
      <c r="P20" s="386">
        <f t="shared" si="4"/>
        <v>0</v>
      </c>
      <c r="Q20" s="386">
        <f t="shared" si="5"/>
        <v>0</v>
      </c>
      <c r="R20" s="382">
        <f t="shared" si="6"/>
        <v>0</v>
      </c>
      <c r="S20" s="382">
        <f t="shared" si="7"/>
        <v>0</v>
      </c>
      <c r="T20" s="382">
        <f t="shared" si="0"/>
        <v>0</v>
      </c>
      <c r="U20" s="382">
        <f t="shared" si="8"/>
        <v>0</v>
      </c>
      <c r="V20" s="382">
        <f t="shared" si="1"/>
        <v>0</v>
      </c>
      <c r="W20" s="382"/>
      <c r="X20" s="382"/>
      <c r="Y20" s="382"/>
      <c r="Z20" s="382"/>
      <c r="AA20" s="382"/>
      <c r="AB20" s="382"/>
      <c r="AC20" s="382"/>
    </row>
    <row r="21" spans="1:29" s="347" customFormat="1" ht="12.75">
      <c r="A21" s="315">
        <v>6</v>
      </c>
      <c r="B21" s="368"/>
      <c r="C21" s="338">
        <v>1</v>
      </c>
      <c r="D21" s="338">
        <v>0</v>
      </c>
      <c r="E21" s="338">
        <v>0</v>
      </c>
      <c r="F21" s="339">
        <v>0</v>
      </c>
      <c r="G21" s="340">
        <v>0</v>
      </c>
      <c r="H21" s="339">
        <v>0</v>
      </c>
      <c r="I21" s="339">
        <v>0</v>
      </c>
      <c r="J21" s="339">
        <v>0</v>
      </c>
      <c r="K21" s="339">
        <v>0</v>
      </c>
      <c r="L21" s="339">
        <v>0</v>
      </c>
      <c r="M21" s="404"/>
      <c r="N21" s="384">
        <f t="shared" si="2"/>
        <v>0</v>
      </c>
      <c r="O21" s="385">
        <f t="shared" si="3"/>
        <v>0</v>
      </c>
      <c r="P21" s="386">
        <f t="shared" si="4"/>
        <v>0</v>
      </c>
      <c r="Q21" s="386">
        <f t="shared" si="5"/>
        <v>0</v>
      </c>
      <c r="R21" s="382">
        <f t="shared" si="6"/>
        <v>0</v>
      </c>
      <c r="S21" s="382">
        <f t="shared" si="7"/>
        <v>0</v>
      </c>
      <c r="T21" s="382">
        <f t="shared" si="0"/>
        <v>0</v>
      </c>
      <c r="U21" s="382">
        <f t="shared" si="8"/>
        <v>0</v>
      </c>
      <c r="V21" s="382">
        <f t="shared" si="1"/>
        <v>0</v>
      </c>
      <c r="W21" s="382"/>
      <c r="X21" s="382"/>
      <c r="Y21" s="382"/>
      <c r="Z21" s="382"/>
      <c r="AA21" s="382"/>
      <c r="AB21" s="382"/>
      <c r="AC21" s="382"/>
    </row>
    <row r="22" spans="1:29" s="347" customFormat="1" ht="12.75">
      <c r="A22" s="315">
        <v>7</v>
      </c>
      <c r="B22" s="368"/>
      <c r="C22" s="338">
        <v>1</v>
      </c>
      <c r="D22" s="338">
        <v>0</v>
      </c>
      <c r="E22" s="338">
        <v>0</v>
      </c>
      <c r="F22" s="339">
        <v>0</v>
      </c>
      <c r="G22" s="340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404"/>
      <c r="N22" s="384">
        <f t="shared" si="2"/>
        <v>0</v>
      </c>
      <c r="O22" s="385">
        <f t="shared" si="3"/>
        <v>0</v>
      </c>
      <c r="P22" s="386">
        <f t="shared" si="4"/>
        <v>0</v>
      </c>
      <c r="Q22" s="386">
        <f t="shared" si="5"/>
        <v>0</v>
      </c>
      <c r="R22" s="382">
        <f t="shared" si="6"/>
        <v>0</v>
      </c>
      <c r="S22" s="382">
        <f t="shared" si="7"/>
        <v>0</v>
      </c>
      <c r="T22" s="382">
        <f t="shared" si="0"/>
        <v>0</v>
      </c>
      <c r="U22" s="382">
        <f t="shared" si="8"/>
        <v>0</v>
      </c>
      <c r="V22" s="382">
        <f t="shared" si="1"/>
        <v>0</v>
      </c>
      <c r="W22" s="382"/>
      <c r="X22" s="382"/>
      <c r="Y22" s="382"/>
      <c r="Z22" s="382"/>
      <c r="AA22" s="382"/>
      <c r="AB22" s="382"/>
      <c r="AC22" s="382"/>
    </row>
    <row r="23" spans="1:29" s="347" customFormat="1" ht="12.75">
      <c r="A23" s="315">
        <v>8</v>
      </c>
      <c r="B23" s="368"/>
      <c r="C23" s="338">
        <v>1</v>
      </c>
      <c r="D23" s="338">
        <v>0</v>
      </c>
      <c r="E23" s="338">
        <v>0</v>
      </c>
      <c r="F23" s="339">
        <v>0</v>
      </c>
      <c r="G23" s="340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v>0</v>
      </c>
      <c r="M23" s="404"/>
      <c r="N23" s="384">
        <f t="shared" si="2"/>
        <v>0</v>
      </c>
      <c r="O23" s="385">
        <f t="shared" si="3"/>
        <v>0</v>
      </c>
      <c r="P23" s="386">
        <f t="shared" si="4"/>
        <v>0</v>
      </c>
      <c r="Q23" s="386">
        <f t="shared" si="5"/>
        <v>0</v>
      </c>
      <c r="R23" s="382">
        <f t="shared" si="6"/>
        <v>0</v>
      </c>
      <c r="S23" s="382">
        <f t="shared" si="7"/>
        <v>0</v>
      </c>
      <c r="T23" s="382">
        <f t="shared" si="0"/>
        <v>0</v>
      </c>
      <c r="U23" s="382">
        <f t="shared" si="8"/>
        <v>0</v>
      </c>
      <c r="V23" s="382">
        <f t="shared" si="1"/>
        <v>0</v>
      </c>
      <c r="W23" s="382"/>
      <c r="X23" s="382"/>
      <c r="Y23" s="382"/>
      <c r="Z23" s="382"/>
      <c r="AA23" s="382"/>
      <c r="AB23" s="382"/>
      <c r="AC23" s="382"/>
    </row>
    <row r="24" spans="1:29" s="347" customFormat="1" ht="12.75">
      <c r="A24" s="315">
        <v>9</v>
      </c>
      <c r="B24" s="368"/>
      <c r="C24" s="338">
        <v>1</v>
      </c>
      <c r="D24" s="338">
        <v>0</v>
      </c>
      <c r="E24" s="338">
        <v>0</v>
      </c>
      <c r="F24" s="339">
        <v>0</v>
      </c>
      <c r="G24" s="340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v>0</v>
      </c>
      <c r="M24" s="404"/>
      <c r="N24" s="384">
        <f t="shared" si="2"/>
        <v>0</v>
      </c>
      <c r="O24" s="385">
        <f t="shared" si="3"/>
        <v>0</v>
      </c>
      <c r="P24" s="386">
        <f t="shared" si="4"/>
        <v>0</v>
      </c>
      <c r="Q24" s="386">
        <f t="shared" si="5"/>
        <v>0</v>
      </c>
      <c r="R24" s="382">
        <f t="shared" si="6"/>
        <v>0</v>
      </c>
      <c r="S24" s="382">
        <f t="shared" si="7"/>
        <v>0</v>
      </c>
      <c r="T24" s="382">
        <f t="shared" si="0"/>
        <v>0</v>
      </c>
      <c r="U24" s="382">
        <f t="shared" si="8"/>
        <v>0</v>
      </c>
      <c r="V24" s="382">
        <f t="shared" si="1"/>
        <v>0</v>
      </c>
      <c r="W24" s="382"/>
      <c r="X24" s="382"/>
      <c r="Y24" s="382"/>
      <c r="Z24" s="382"/>
      <c r="AA24" s="382"/>
      <c r="AB24" s="382"/>
      <c r="AC24" s="382"/>
    </row>
    <row r="25" spans="1:29" s="347" customFormat="1" ht="12.75">
      <c r="A25" s="315">
        <v>10</v>
      </c>
      <c r="B25" s="368"/>
      <c r="C25" s="338">
        <v>1</v>
      </c>
      <c r="D25" s="338">
        <v>0</v>
      </c>
      <c r="E25" s="338">
        <v>0</v>
      </c>
      <c r="F25" s="339">
        <v>0</v>
      </c>
      <c r="G25" s="340">
        <v>0</v>
      </c>
      <c r="H25" s="339">
        <v>0</v>
      </c>
      <c r="I25" s="339">
        <v>0</v>
      </c>
      <c r="J25" s="339">
        <v>0</v>
      </c>
      <c r="K25" s="339">
        <v>0</v>
      </c>
      <c r="L25" s="339">
        <v>0</v>
      </c>
      <c r="M25" s="404"/>
      <c r="N25" s="384">
        <f t="shared" si="2"/>
        <v>0</v>
      </c>
      <c r="O25" s="385">
        <f t="shared" si="3"/>
        <v>0</v>
      </c>
      <c r="P25" s="386">
        <f t="shared" si="4"/>
        <v>0</v>
      </c>
      <c r="Q25" s="386">
        <f t="shared" si="5"/>
        <v>0</v>
      </c>
      <c r="R25" s="382">
        <f t="shared" si="6"/>
        <v>0</v>
      </c>
      <c r="S25" s="382">
        <f t="shared" si="7"/>
        <v>0</v>
      </c>
      <c r="T25" s="382">
        <f t="shared" si="0"/>
        <v>0</v>
      </c>
      <c r="U25" s="382">
        <f t="shared" si="8"/>
        <v>0</v>
      </c>
      <c r="V25" s="382">
        <f t="shared" si="1"/>
        <v>0</v>
      </c>
      <c r="W25" s="382"/>
      <c r="X25" s="382"/>
      <c r="Y25" s="382"/>
      <c r="Z25" s="382"/>
      <c r="AA25" s="382"/>
      <c r="AB25" s="382"/>
      <c r="AC25" s="382"/>
    </row>
    <row r="26" spans="1:29" s="347" customFormat="1" ht="12.75">
      <c r="A26" s="315">
        <v>11</v>
      </c>
      <c r="B26" s="368"/>
      <c r="C26" s="338">
        <v>1</v>
      </c>
      <c r="D26" s="338">
        <v>0</v>
      </c>
      <c r="E26" s="338">
        <v>0</v>
      </c>
      <c r="F26" s="339">
        <v>0</v>
      </c>
      <c r="G26" s="340">
        <v>0</v>
      </c>
      <c r="H26" s="339">
        <v>0</v>
      </c>
      <c r="I26" s="339">
        <v>0</v>
      </c>
      <c r="J26" s="339">
        <v>0</v>
      </c>
      <c r="K26" s="339">
        <v>0</v>
      </c>
      <c r="L26" s="339">
        <v>0</v>
      </c>
      <c r="M26" s="404"/>
      <c r="N26" s="384">
        <f t="shared" si="2"/>
        <v>0</v>
      </c>
      <c r="O26" s="385">
        <f t="shared" si="3"/>
        <v>0</v>
      </c>
      <c r="P26" s="386">
        <f t="shared" si="4"/>
        <v>0</v>
      </c>
      <c r="Q26" s="386">
        <f t="shared" si="5"/>
        <v>0</v>
      </c>
      <c r="R26" s="382">
        <f t="shared" si="6"/>
        <v>0</v>
      </c>
      <c r="S26" s="382">
        <f t="shared" si="7"/>
        <v>0</v>
      </c>
      <c r="T26" s="382">
        <f t="shared" si="0"/>
        <v>0</v>
      </c>
      <c r="U26" s="382">
        <f t="shared" si="8"/>
        <v>0</v>
      </c>
      <c r="V26" s="382">
        <f t="shared" si="1"/>
        <v>0</v>
      </c>
      <c r="W26" s="382"/>
      <c r="X26" s="382"/>
      <c r="Y26" s="382"/>
      <c r="Z26" s="382"/>
      <c r="AA26" s="382"/>
      <c r="AB26" s="382"/>
      <c r="AC26" s="382"/>
    </row>
    <row r="27" spans="1:29" s="347" customFormat="1" ht="12.75">
      <c r="A27" s="315">
        <v>12</v>
      </c>
      <c r="B27" s="368"/>
      <c r="C27" s="338">
        <v>1</v>
      </c>
      <c r="D27" s="338">
        <v>0</v>
      </c>
      <c r="E27" s="338">
        <v>0</v>
      </c>
      <c r="F27" s="339">
        <v>0</v>
      </c>
      <c r="G27" s="340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404"/>
      <c r="N27" s="384">
        <f t="shared" si="2"/>
        <v>0</v>
      </c>
      <c r="O27" s="385">
        <f t="shared" si="3"/>
        <v>0</v>
      </c>
      <c r="P27" s="386">
        <f t="shared" si="4"/>
        <v>0</v>
      </c>
      <c r="Q27" s="386">
        <f t="shared" si="5"/>
        <v>0</v>
      </c>
      <c r="R27" s="382">
        <f t="shared" si="6"/>
        <v>0</v>
      </c>
      <c r="S27" s="382">
        <f t="shared" si="7"/>
        <v>0</v>
      </c>
      <c r="T27" s="382">
        <f t="shared" si="0"/>
        <v>0</v>
      </c>
      <c r="U27" s="382">
        <f t="shared" si="8"/>
        <v>0</v>
      </c>
      <c r="V27" s="382">
        <f t="shared" si="1"/>
        <v>0</v>
      </c>
      <c r="W27" s="382"/>
      <c r="X27" s="382"/>
      <c r="Y27" s="382"/>
      <c r="Z27" s="382"/>
      <c r="AA27" s="382"/>
      <c r="AB27" s="382"/>
      <c r="AC27" s="382"/>
    </row>
    <row r="28" spans="1:29" s="347" customFormat="1" ht="12.75">
      <c r="A28" s="315">
        <v>13</v>
      </c>
      <c r="B28" s="368"/>
      <c r="C28" s="338">
        <v>1</v>
      </c>
      <c r="D28" s="338">
        <v>0</v>
      </c>
      <c r="E28" s="338">
        <v>0</v>
      </c>
      <c r="F28" s="339">
        <v>0</v>
      </c>
      <c r="G28" s="340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v>0</v>
      </c>
      <c r="M28" s="404"/>
      <c r="N28" s="384">
        <f t="shared" si="2"/>
        <v>0</v>
      </c>
      <c r="O28" s="385">
        <f t="shared" si="3"/>
        <v>0</v>
      </c>
      <c r="P28" s="386">
        <f t="shared" si="4"/>
        <v>0</v>
      </c>
      <c r="Q28" s="386">
        <f t="shared" si="5"/>
        <v>0</v>
      </c>
      <c r="R28" s="382">
        <f t="shared" si="6"/>
        <v>0</v>
      </c>
      <c r="S28" s="382">
        <f t="shared" si="7"/>
        <v>0</v>
      </c>
      <c r="T28" s="382">
        <f t="shared" si="0"/>
        <v>0</v>
      </c>
      <c r="U28" s="382">
        <f t="shared" si="8"/>
        <v>0</v>
      </c>
      <c r="V28" s="382">
        <f t="shared" si="1"/>
        <v>0</v>
      </c>
      <c r="W28" s="382"/>
      <c r="X28" s="382"/>
      <c r="Y28" s="382"/>
      <c r="Z28" s="382"/>
      <c r="AA28" s="382"/>
      <c r="AB28" s="382"/>
      <c r="AC28" s="382"/>
    </row>
    <row r="29" spans="1:29" s="347" customFormat="1" ht="12.75">
      <c r="A29" s="315">
        <v>14</v>
      </c>
      <c r="B29" s="368"/>
      <c r="C29" s="338">
        <v>1</v>
      </c>
      <c r="D29" s="338">
        <v>0</v>
      </c>
      <c r="E29" s="338">
        <v>0</v>
      </c>
      <c r="F29" s="339">
        <v>0</v>
      </c>
      <c r="G29" s="340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404"/>
      <c r="N29" s="384">
        <f t="shared" si="2"/>
        <v>0</v>
      </c>
      <c r="O29" s="385">
        <f t="shared" si="3"/>
        <v>0</v>
      </c>
      <c r="P29" s="386">
        <f t="shared" si="4"/>
        <v>0</v>
      </c>
      <c r="Q29" s="386">
        <f t="shared" si="5"/>
        <v>0</v>
      </c>
      <c r="R29" s="382">
        <f t="shared" si="6"/>
        <v>0</v>
      </c>
      <c r="S29" s="382">
        <f t="shared" si="7"/>
        <v>0</v>
      </c>
      <c r="T29" s="382">
        <f t="shared" si="0"/>
        <v>0</v>
      </c>
      <c r="U29" s="382">
        <f t="shared" si="8"/>
        <v>0</v>
      </c>
      <c r="V29" s="382">
        <f t="shared" si="1"/>
        <v>0</v>
      </c>
      <c r="W29" s="382"/>
      <c r="X29" s="382"/>
      <c r="Y29" s="382"/>
      <c r="Z29" s="382"/>
      <c r="AA29" s="382"/>
      <c r="AB29" s="382"/>
      <c r="AC29" s="382"/>
    </row>
    <row r="30" spans="1:29" s="347" customFormat="1" ht="12.75">
      <c r="A30" s="315">
        <v>15</v>
      </c>
      <c r="B30" s="368"/>
      <c r="C30" s="338">
        <v>1</v>
      </c>
      <c r="D30" s="338">
        <v>0</v>
      </c>
      <c r="E30" s="338">
        <v>0</v>
      </c>
      <c r="F30" s="339">
        <v>0</v>
      </c>
      <c r="G30" s="340">
        <v>0</v>
      </c>
      <c r="H30" s="339">
        <v>0</v>
      </c>
      <c r="I30" s="339">
        <v>0</v>
      </c>
      <c r="J30" s="339">
        <v>0</v>
      </c>
      <c r="K30" s="339">
        <v>0</v>
      </c>
      <c r="L30" s="339">
        <v>0</v>
      </c>
      <c r="M30" s="404"/>
      <c r="N30" s="384">
        <f t="shared" si="2"/>
        <v>0</v>
      </c>
      <c r="O30" s="385">
        <f t="shared" si="3"/>
        <v>0</v>
      </c>
      <c r="P30" s="386">
        <f t="shared" si="4"/>
        <v>0</v>
      </c>
      <c r="Q30" s="386">
        <f t="shared" si="5"/>
        <v>0</v>
      </c>
      <c r="R30" s="382">
        <f t="shared" si="6"/>
        <v>0</v>
      </c>
      <c r="S30" s="382">
        <f t="shared" si="7"/>
        <v>0</v>
      </c>
      <c r="T30" s="382">
        <f t="shared" si="0"/>
        <v>0</v>
      </c>
      <c r="U30" s="382">
        <f t="shared" si="8"/>
        <v>0</v>
      </c>
      <c r="V30" s="382">
        <f t="shared" si="1"/>
        <v>0</v>
      </c>
      <c r="W30" s="382"/>
      <c r="X30" s="382"/>
      <c r="Y30" s="382"/>
      <c r="Z30" s="382"/>
      <c r="AA30" s="382"/>
      <c r="AB30" s="382"/>
      <c r="AC30" s="382"/>
    </row>
    <row r="31" spans="1:29" s="347" customFormat="1" ht="12.75">
      <c r="A31" s="315">
        <v>16</v>
      </c>
      <c r="B31" s="368"/>
      <c r="C31" s="338">
        <v>1</v>
      </c>
      <c r="D31" s="338">
        <v>0</v>
      </c>
      <c r="E31" s="338">
        <v>0</v>
      </c>
      <c r="F31" s="339">
        <v>0</v>
      </c>
      <c r="G31" s="340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404"/>
      <c r="N31" s="384">
        <f t="shared" si="2"/>
        <v>0</v>
      </c>
      <c r="O31" s="385">
        <f t="shared" si="3"/>
        <v>0</v>
      </c>
      <c r="P31" s="386">
        <f t="shared" si="4"/>
        <v>0</v>
      </c>
      <c r="Q31" s="386">
        <f t="shared" si="5"/>
        <v>0</v>
      </c>
      <c r="R31" s="382">
        <f t="shared" si="6"/>
        <v>0</v>
      </c>
      <c r="S31" s="382">
        <f t="shared" si="7"/>
        <v>0</v>
      </c>
      <c r="T31" s="382">
        <f t="shared" si="0"/>
        <v>0</v>
      </c>
      <c r="U31" s="382">
        <f t="shared" si="8"/>
        <v>0</v>
      </c>
      <c r="V31" s="382">
        <f t="shared" si="1"/>
        <v>0</v>
      </c>
      <c r="W31" s="382"/>
      <c r="X31" s="382"/>
      <c r="Y31" s="382"/>
      <c r="Z31" s="382"/>
      <c r="AA31" s="382"/>
      <c r="AB31" s="382"/>
      <c r="AC31" s="382"/>
    </row>
    <row r="32" spans="1:29" s="347" customFormat="1" ht="12.75">
      <c r="A32" s="315">
        <v>17</v>
      </c>
      <c r="B32" s="368"/>
      <c r="C32" s="338">
        <v>1</v>
      </c>
      <c r="D32" s="338">
        <v>0</v>
      </c>
      <c r="E32" s="338">
        <v>0</v>
      </c>
      <c r="F32" s="339">
        <v>0</v>
      </c>
      <c r="G32" s="340">
        <v>0</v>
      </c>
      <c r="H32" s="339">
        <v>0</v>
      </c>
      <c r="I32" s="339">
        <v>0</v>
      </c>
      <c r="J32" s="339">
        <v>0</v>
      </c>
      <c r="K32" s="339">
        <v>0</v>
      </c>
      <c r="L32" s="339">
        <v>0</v>
      </c>
      <c r="M32" s="404"/>
      <c r="N32" s="384">
        <f t="shared" si="2"/>
        <v>0</v>
      </c>
      <c r="O32" s="385">
        <f t="shared" si="3"/>
        <v>0</v>
      </c>
      <c r="P32" s="386">
        <f t="shared" si="4"/>
        <v>0</v>
      </c>
      <c r="Q32" s="386">
        <f t="shared" si="5"/>
        <v>0</v>
      </c>
      <c r="R32" s="382">
        <f t="shared" si="6"/>
        <v>0</v>
      </c>
      <c r="S32" s="382">
        <f t="shared" si="7"/>
        <v>0</v>
      </c>
      <c r="T32" s="382">
        <f t="shared" si="0"/>
        <v>0</v>
      </c>
      <c r="U32" s="382">
        <f t="shared" si="8"/>
        <v>0</v>
      </c>
      <c r="V32" s="382">
        <f t="shared" si="1"/>
        <v>0</v>
      </c>
      <c r="W32" s="382"/>
      <c r="X32" s="382"/>
      <c r="Y32" s="382"/>
      <c r="Z32" s="382"/>
      <c r="AA32" s="382"/>
      <c r="AB32" s="382"/>
      <c r="AC32" s="382"/>
    </row>
    <row r="33" spans="1:29" s="347" customFormat="1" ht="12.75">
      <c r="A33" s="315">
        <v>18</v>
      </c>
      <c r="B33" s="368"/>
      <c r="C33" s="338">
        <v>1</v>
      </c>
      <c r="D33" s="338">
        <v>0</v>
      </c>
      <c r="E33" s="338">
        <v>0</v>
      </c>
      <c r="F33" s="339">
        <v>0</v>
      </c>
      <c r="G33" s="340">
        <v>0</v>
      </c>
      <c r="H33" s="339">
        <v>0</v>
      </c>
      <c r="I33" s="339">
        <v>0</v>
      </c>
      <c r="J33" s="339">
        <v>0</v>
      </c>
      <c r="K33" s="339">
        <v>0</v>
      </c>
      <c r="L33" s="339">
        <v>0</v>
      </c>
      <c r="M33" s="404"/>
      <c r="N33" s="384">
        <f>SUM(D33*F33)</f>
        <v>0</v>
      </c>
      <c r="O33" s="385">
        <f>SUM(D33*G33)</f>
        <v>0</v>
      </c>
      <c r="P33" s="386">
        <f t="shared" si="4"/>
        <v>0</v>
      </c>
      <c r="Q33" s="386">
        <f t="shared" si="5"/>
        <v>0</v>
      </c>
      <c r="R33" s="382">
        <f t="shared" si="6"/>
        <v>0</v>
      </c>
      <c r="S33" s="382">
        <f t="shared" si="7"/>
        <v>0</v>
      </c>
      <c r="T33" s="382">
        <f t="shared" si="0"/>
        <v>0</v>
      </c>
      <c r="U33" s="382">
        <f t="shared" si="8"/>
        <v>0</v>
      </c>
      <c r="V33" s="382">
        <f t="shared" si="1"/>
        <v>0</v>
      </c>
      <c r="W33" s="382"/>
      <c r="X33" s="382"/>
      <c r="Y33" s="382"/>
      <c r="Z33" s="382"/>
      <c r="AA33" s="382"/>
      <c r="AB33" s="382"/>
      <c r="AC33" s="382"/>
    </row>
    <row r="34" spans="1:29" s="347" customFormat="1" ht="12.75">
      <c r="A34" s="315">
        <v>19</v>
      </c>
      <c r="B34" s="368"/>
      <c r="C34" s="338">
        <v>1</v>
      </c>
      <c r="D34" s="338">
        <v>0</v>
      </c>
      <c r="E34" s="338">
        <v>0</v>
      </c>
      <c r="F34" s="339">
        <v>0</v>
      </c>
      <c r="G34" s="340">
        <v>0</v>
      </c>
      <c r="H34" s="339">
        <v>0</v>
      </c>
      <c r="I34" s="339">
        <v>0</v>
      </c>
      <c r="J34" s="339">
        <v>0</v>
      </c>
      <c r="K34" s="339">
        <v>0</v>
      </c>
      <c r="L34" s="339">
        <v>0</v>
      </c>
      <c r="M34" s="404"/>
      <c r="N34" s="384">
        <f>SUM(D34*F34)</f>
        <v>0</v>
      </c>
      <c r="O34" s="385">
        <f>SUM(D34*G34)</f>
        <v>0</v>
      </c>
      <c r="P34" s="386">
        <f t="shared" si="4"/>
        <v>0</v>
      </c>
      <c r="Q34" s="386">
        <f t="shared" si="5"/>
        <v>0</v>
      </c>
      <c r="R34" s="382">
        <f t="shared" si="6"/>
        <v>0</v>
      </c>
      <c r="S34" s="382">
        <f t="shared" si="7"/>
        <v>0</v>
      </c>
      <c r="T34" s="382">
        <f t="shared" si="0"/>
        <v>0</v>
      </c>
      <c r="U34" s="382">
        <f t="shared" si="8"/>
        <v>0</v>
      </c>
      <c r="V34" s="382">
        <f t="shared" si="1"/>
        <v>0</v>
      </c>
      <c r="W34" s="382"/>
      <c r="X34" s="382"/>
      <c r="Y34" s="382"/>
      <c r="Z34" s="382"/>
      <c r="AA34" s="382"/>
      <c r="AB34" s="382"/>
      <c r="AC34" s="382"/>
    </row>
    <row r="35" spans="1:29" s="347" customFormat="1" ht="12.75">
      <c r="A35" s="350">
        <v>20</v>
      </c>
      <c r="B35" s="369"/>
      <c r="C35" s="341">
        <v>1</v>
      </c>
      <c r="D35" s="341">
        <v>0</v>
      </c>
      <c r="E35" s="341">
        <v>0</v>
      </c>
      <c r="F35" s="342">
        <v>0</v>
      </c>
      <c r="G35" s="343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404"/>
      <c r="N35" s="384">
        <f>SUM(D35*F35)</f>
        <v>0</v>
      </c>
      <c r="O35" s="385">
        <f>SUM(D35*G35)</f>
        <v>0</v>
      </c>
      <c r="P35" s="386">
        <f t="shared" si="4"/>
        <v>0</v>
      </c>
      <c r="Q35" s="405">
        <f t="shared" si="5"/>
        <v>0</v>
      </c>
      <c r="R35" s="382">
        <f t="shared" si="6"/>
        <v>0</v>
      </c>
      <c r="S35" s="382">
        <f t="shared" si="7"/>
        <v>0</v>
      </c>
      <c r="T35" s="382">
        <f t="shared" si="0"/>
        <v>0</v>
      </c>
      <c r="U35" s="382">
        <f t="shared" si="8"/>
        <v>0</v>
      </c>
      <c r="V35" s="382">
        <f t="shared" si="1"/>
        <v>0</v>
      </c>
      <c r="W35" s="382"/>
      <c r="X35" s="382"/>
      <c r="Y35" s="382"/>
      <c r="Z35" s="382"/>
      <c r="AA35" s="382"/>
      <c r="AB35" s="382"/>
      <c r="AC35" s="382"/>
    </row>
    <row r="36" spans="13:29" s="347" customFormat="1" ht="12.75">
      <c r="M36" s="400" t="s">
        <v>30</v>
      </c>
      <c r="N36" s="406">
        <f aca="true" t="shared" si="9" ref="N36:V36">SUM(N16:N35)</f>
        <v>15</v>
      </c>
      <c r="O36" s="406">
        <f t="shared" si="9"/>
        <v>160000</v>
      </c>
      <c r="P36" s="406">
        <f t="shared" si="9"/>
        <v>0</v>
      </c>
      <c r="Q36" s="406">
        <f t="shared" si="9"/>
        <v>0</v>
      </c>
      <c r="R36" s="388">
        <f t="shared" si="9"/>
        <v>4000</v>
      </c>
      <c r="S36" s="389">
        <f t="shared" si="9"/>
        <v>1440</v>
      </c>
      <c r="T36" s="406">
        <f t="shared" si="9"/>
        <v>28000</v>
      </c>
      <c r="U36" s="406">
        <f t="shared" si="9"/>
        <v>0</v>
      </c>
      <c r="V36" s="406">
        <f t="shared" si="9"/>
        <v>115200000</v>
      </c>
      <c r="W36" s="382"/>
      <c r="X36" s="382"/>
      <c r="Y36" s="382"/>
      <c r="Z36" s="382"/>
      <c r="AA36" s="382"/>
      <c r="AB36" s="382"/>
      <c r="AC36" s="382"/>
    </row>
    <row r="37" spans="13:29" s="347" customFormat="1" ht="12.75">
      <c r="M37" s="400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</row>
    <row r="38" spans="13:29" s="347" customFormat="1" ht="12.75">
      <c r="M38" s="400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</row>
    <row r="39" spans="13:29" s="347" customFormat="1" ht="12.75">
      <c r="M39" s="400"/>
      <c r="N39" s="382"/>
      <c r="O39" s="387" t="s">
        <v>132</v>
      </c>
      <c r="P39" s="382">
        <f>SUM(D16:D35)</f>
        <v>2</v>
      </c>
      <c r="Q39" s="382"/>
      <c r="R39" s="382"/>
      <c r="S39" s="387" t="s">
        <v>133</v>
      </c>
      <c r="T39" s="382">
        <f>SUM(T36/(N36+P36+0.000000001))</f>
        <v>1866.6666665422222</v>
      </c>
      <c r="U39" s="382" t="s">
        <v>134</v>
      </c>
      <c r="V39" s="382"/>
      <c r="W39" s="382"/>
      <c r="X39" s="382"/>
      <c r="Y39" s="382"/>
      <c r="Z39" s="382"/>
      <c r="AA39" s="382"/>
      <c r="AB39" s="382"/>
      <c r="AC39" s="382"/>
    </row>
    <row r="40" spans="13:29" s="347" customFormat="1" ht="12.75">
      <c r="M40" s="400"/>
      <c r="N40" s="382"/>
      <c r="O40" s="387" t="s">
        <v>135</v>
      </c>
      <c r="P40" s="396">
        <f>SUM(N36/(P39+0.00000000001))</f>
        <v>7.4999999999625</v>
      </c>
      <c r="Q40" s="382"/>
      <c r="R40" s="390"/>
      <c r="S40" s="391" t="s">
        <v>136</v>
      </c>
      <c r="T40" s="407">
        <f>SUM(U36/(Q36+0.0000001))</f>
        <v>0</v>
      </c>
      <c r="U40" s="382" t="s">
        <v>134</v>
      </c>
      <c r="V40" s="382"/>
      <c r="W40" s="382"/>
      <c r="X40" s="382"/>
      <c r="Y40" s="382"/>
      <c r="Z40" s="382"/>
      <c r="AA40" s="382"/>
      <c r="AB40" s="382"/>
      <c r="AC40" s="382"/>
    </row>
    <row r="41" spans="13:29" s="347" customFormat="1" ht="12.75">
      <c r="M41" s="400"/>
      <c r="N41" s="382"/>
      <c r="O41" s="391" t="s">
        <v>137</v>
      </c>
      <c r="P41" s="408">
        <f>SUM(O36/(P39+0.0000000001))</f>
        <v>79999.999996</v>
      </c>
      <c r="Q41" s="382"/>
      <c r="R41" s="390"/>
      <c r="S41" s="391" t="s">
        <v>138</v>
      </c>
      <c r="T41" s="407">
        <f>SUM(V36/(O36+0.00000001))</f>
        <v>719.999999999955</v>
      </c>
      <c r="U41" s="382" t="s">
        <v>134</v>
      </c>
      <c r="V41" s="382"/>
      <c r="W41" s="382"/>
      <c r="X41" s="382"/>
      <c r="Y41" s="382"/>
      <c r="Z41" s="382"/>
      <c r="AA41" s="382"/>
      <c r="AB41" s="382"/>
      <c r="AC41" s="382"/>
    </row>
    <row r="42" spans="13:29" s="347" customFormat="1" ht="12.75">
      <c r="M42" s="400"/>
      <c r="N42" s="382"/>
      <c r="O42" s="382"/>
      <c r="P42" s="382"/>
      <c r="Q42" s="382"/>
      <c r="R42" s="382"/>
      <c r="S42" s="387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</row>
    <row r="43" spans="13:29" s="347" customFormat="1" ht="12.75">
      <c r="M43" s="400"/>
      <c r="N43" s="382"/>
      <c r="O43" s="391" t="s">
        <v>139</v>
      </c>
      <c r="P43" s="382">
        <f>SUM(E15:E34)</f>
        <v>0</v>
      </c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</row>
    <row r="44" spans="13:29" s="347" customFormat="1" ht="12.75">
      <c r="M44" s="400"/>
      <c r="N44" s="382"/>
      <c r="O44" s="391" t="s">
        <v>140</v>
      </c>
      <c r="P44" s="396">
        <f>SUM(P36/(P43+0.0000000001))</f>
        <v>0</v>
      </c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</row>
    <row r="45" spans="13:29" s="347" customFormat="1" ht="12.75">
      <c r="M45" s="400"/>
      <c r="N45" s="382"/>
      <c r="O45" s="391" t="s">
        <v>141</v>
      </c>
      <c r="P45" s="396">
        <f>SUM(Q36/(P43+0.0000000001))</f>
        <v>0</v>
      </c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</row>
    <row r="46" spans="13:29" s="347" customFormat="1" ht="12.75">
      <c r="M46" s="400"/>
      <c r="N46" s="382"/>
      <c r="O46" s="387" t="s">
        <v>142</v>
      </c>
      <c r="P46" s="382">
        <f>SUM(P39+P43)</f>
        <v>2</v>
      </c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</row>
    <row r="47" spans="13:29" s="347" customFormat="1" ht="12.75">
      <c r="M47" s="400"/>
      <c r="N47" s="382"/>
      <c r="O47" s="391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</row>
    <row r="48" spans="13:29" s="347" customFormat="1" ht="12.75">
      <c r="M48" s="400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</row>
    <row r="49" spans="13:29" s="347" customFormat="1" ht="12.75">
      <c r="M49" s="400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</row>
    <row r="50" spans="13:29" s="347" customFormat="1" ht="12.75">
      <c r="M50" s="400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382"/>
      <c r="Y50" s="382"/>
      <c r="Z50" s="382"/>
      <c r="AA50" s="382"/>
      <c r="AB50" s="382"/>
      <c r="AC50" s="382"/>
    </row>
    <row r="51" spans="13:29" s="347" customFormat="1" ht="12.75">
      <c r="M51" s="400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382"/>
      <c r="Y51" s="382"/>
      <c r="Z51" s="382"/>
      <c r="AA51" s="382"/>
      <c r="AB51" s="382"/>
      <c r="AC51" s="382"/>
    </row>
    <row r="52" spans="13:29" s="347" customFormat="1" ht="12.75">
      <c r="M52" s="387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</row>
    <row r="53" spans="13:29" s="347" customFormat="1" ht="12.75">
      <c r="M53" s="387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</row>
    <row r="54" spans="13:29" s="347" customFormat="1" ht="12.75">
      <c r="M54" s="387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</row>
    <row r="55" spans="13:29" s="347" customFormat="1" ht="12.75">
      <c r="M55" s="387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</row>
    <row r="56" spans="13:29" s="347" customFormat="1" ht="12.75">
      <c r="M56" s="387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</row>
    <row r="57" spans="13:29" s="347" customFormat="1" ht="12.75">
      <c r="M57" s="387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</row>
    <row r="58" spans="13:29" s="347" customFormat="1" ht="12.75">
      <c r="M58" s="387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</row>
    <row r="59" spans="13:29" s="347" customFormat="1" ht="12.75">
      <c r="M59" s="387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</row>
    <row r="60" spans="13:29" s="347" customFormat="1" ht="12.75">
      <c r="M60" s="387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</row>
    <row r="61" spans="13:29" s="347" customFormat="1" ht="12.75">
      <c r="M61" s="387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</row>
    <row r="62" spans="13:29" s="347" customFormat="1" ht="12.75">
      <c r="M62" s="387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</row>
    <row r="63" spans="13:29" s="347" customFormat="1" ht="12.75">
      <c r="M63" s="387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</row>
    <row r="64" spans="13:29" s="347" customFormat="1" ht="12.75">
      <c r="M64" s="387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</row>
    <row r="65" spans="13:29" s="347" customFormat="1" ht="12.75">
      <c r="M65" s="387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</row>
    <row r="66" spans="13:29" s="347" customFormat="1" ht="12.75">
      <c r="M66" s="387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</row>
    <row r="67" spans="13:18" s="347" customFormat="1" ht="12.75">
      <c r="M67" s="394"/>
      <c r="N67" s="395"/>
      <c r="O67" s="395"/>
      <c r="P67" s="395"/>
      <c r="Q67" s="395"/>
      <c r="R67" s="395"/>
    </row>
    <row r="68" spans="13:18" s="347" customFormat="1" ht="12.75">
      <c r="M68" s="394"/>
      <c r="N68" s="395"/>
      <c r="O68" s="395"/>
      <c r="P68" s="395"/>
      <c r="Q68" s="395"/>
      <c r="R68" s="395"/>
    </row>
    <row r="69" spans="13:18" s="347" customFormat="1" ht="12.75">
      <c r="M69" s="394"/>
      <c r="N69" s="395"/>
      <c r="O69" s="395"/>
      <c r="P69" s="395"/>
      <c r="Q69" s="395"/>
      <c r="R69" s="395"/>
    </row>
    <row r="70" spans="13:18" s="347" customFormat="1" ht="12.75">
      <c r="M70" s="394"/>
      <c r="N70" s="395"/>
      <c r="O70" s="395"/>
      <c r="P70" s="395"/>
      <c r="Q70" s="395"/>
      <c r="R70" s="395"/>
    </row>
    <row r="71" spans="13:18" s="347" customFormat="1" ht="12.75">
      <c r="M71" s="394"/>
      <c r="N71" s="395"/>
      <c r="O71" s="395"/>
      <c r="P71" s="395"/>
      <c r="Q71" s="395"/>
      <c r="R71" s="395"/>
    </row>
    <row r="72" spans="13:18" s="347" customFormat="1" ht="12.75">
      <c r="M72" s="394"/>
      <c r="N72" s="395"/>
      <c r="O72" s="395"/>
      <c r="P72" s="395"/>
      <c r="Q72" s="395"/>
      <c r="R72" s="395"/>
    </row>
    <row r="73" spans="13:18" ht="12">
      <c r="M73" s="392"/>
      <c r="N73" s="393"/>
      <c r="O73" s="393"/>
      <c r="P73" s="393"/>
      <c r="Q73" s="393"/>
      <c r="R73" s="393"/>
    </row>
    <row r="74" spans="13:18" ht="12">
      <c r="M74" s="392"/>
      <c r="N74" s="393"/>
      <c r="O74" s="393"/>
      <c r="P74" s="393"/>
      <c r="Q74" s="393"/>
      <c r="R74" s="393"/>
    </row>
    <row r="75" spans="13:18" ht="12">
      <c r="M75" s="392"/>
      <c r="N75" s="393"/>
      <c r="O75" s="393"/>
      <c r="P75" s="393"/>
      <c r="Q75" s="393"/>
      <c r="R75" s="393"/>
    </row>
    <row r="76" spans="13:18" ht="12">
      <c r="M76" s="392"/>
      <c r="N76" s="393"/>
      <c r="O76" s="393"/>
      <c r="P76" s="393"/>
      <c r="Q76" s="393"/>
      <c r="R76" s="393"/>
    </row>
    <row r="77" spans="13:18" ht="12">
      <c r="M77" s="392"/>
      <c r="N77" s="393"/>
      <c r="O77" s="393"/>
      <c r="P77" s="393"/>
      <c r="Q77" s="393"/>
      <c r="R77" s="393"/>
    </row>
    <row r="78" spans="13:18" ht="12">
      <c r="M78" s="392"/>
      <c r="N78" s="393"/>
      <c r="O78" s="393"/>
      <c r="P78" s="393"/>
      <c r="Q78" s="393"/>
      <c r="R78" s="393"/>
    </row>
    <row r="79" spans="13:18" ht="12">
      <c r="M79" s="392"/>
      <c r="N79" s="393"/>
      <c r="O79" s="393"/>
      <c r="P79" s="393"/>
      <c r="Q79" s="393"/>
      <c r="R79" s="393"/>
    </row>
    <row r="80" spans="13:18" ht="12">
      <c r="M80" s="392"/>
      <c r="N80" s="393"/>
      <c r="O80" s="393"/>
      <c r="P80" s="393"/>
      <c r="Q80" s="393"/>
      <c r="R80" s="393"/>
    </row>
    <row r="81" spans="13:18" ht="12">
      <c r="M81" s="392"/>
      <c r="N81" s="393"/>
      <c r="O81" s="393"/>
      <c r="P81" s="393"/>
      <c r="Q81" s="393"/>
      <c r="R81" s="393"/>
    </row>
    <row r="82" spans="13:18" ht="12">
      <c r="M82" s="392"/>
      <c r="N82" s="393"/>
      <c r="O82" s="393"/>
      <c r="P82" s="393"/>
      <c r="Q82" s="393"/>
      <c r="R82" s="393"/>
    </row>
    <row r="83" spans="13:18" ht="12">
      <c r="M83" s="392"/>
      <c r="N83" s="393"/>
      <c r="O83" s="393"/>
      <c r="P83" s="393"/>
      <c r="Q83" s="393"/>
      <c r="R83" s="393"/>
    </row>
    <row r="84" spans="13:18" ht="12">
      <c r="M84" s="392"/>
      <c r="N84" s="393"/>
      <c r="O84" s="393"/>
      <c r="P84" s="393"/>
      <c r="Q84" s="393"/>
      <c r="R84" s="393"/>
    </row>
    <row r="85" spans="13:18" ht="12">
      <c r="M85" s="392"/>
      <c r="N85" s="393"/>
      <c r="O85" s="393"/>
      <c r="P85" s="393"/>
      <c r="Q85" s="393"/>
      <c r="R85" s="393"/>
    </row>
    <row r="86" spans="13:18" ht="12">
      <c r="M86" s="392"/>
      <c r="N86" s="393"/>
      <c r="O86" s="393"/>
      <c r="P86" s="393"/>
      <c r="Q86" s="393"/>
      <c r="R86" s="393"/>
    </row>
    <row r="87" spans="13:18" ht="12">
      <c r="M87" s="392"/>
      <c r="N87" s="393"/>
      <c r="O87" s="393"/>
      <c r="P87" s="393"/>
      <c r="Q87" s="393"/>
      <c r="R87" s="393"/>
    </row>
    <row r="88" spans="13:18" ht="12">
      <c r="M88" s="392"/>
      <c r="N88" s="393"/>
      <c r="O88" s="393"/>
      <c r="P88" s="393"/>
      <c r="Q88" s="393"/>
      <c r="R88" s="393"/>
    </row>
    <row r="89" spans="13:18" ht="12">
      <c r="M89" s="392"/>
      <c r="N89" s="393"/>
      <c r="O89" s="393"/>
      <c r="P89" s="393"/>
      <c r="Q89" s="393"/>
      <c r="R89" s="393"/>
    </row>
    <row r="90" spans="13:18" ht="12">
      <c r="M90" s="392"/>
      <c r="N90" s="393"/>
      <c r="O90" s="393"/>
      <c r="P90" s="393"/>
      <c r="Q90" s="393"/>
      <c r="R90" s="393"/>
    </row>
    <row r="91" spans="13:18" ht="12">
      <c r="M91" s="392"/>
      <c r="N91" s="393"/>
      <c r="O91" s="393"/>
      <c r="P91" s="393"/>
      <c r="Q91" s="393"/>
      <c r="R91" s="393"/>
    </row>
    <row r="92" spans="13:18" ht="12">
      <c r="M92" s="392"/>
      <c r="N92" s="393"/>
      <c r="O92" s="393"/>
      <c r="P92" s="393"/>
      <c r="Q92" s="393"/>
      <c r="R92" s="393"/>
    </row>
    <row r="93" spans="13:18" ht="12">
      <c r="M93" s="392"/>
      <c r="N93" s="393"/>
      <c r="O93" s="393"/>
      <c r="P93" s="393"/>
      <c r="Q93" s="393"/>
      <c r="R93" s="393"/>
    </row>
    <row r="94" spans="13:18" ht="12">
      <c r="M94" s="392"/>
      <c r="N94" s="393"/>
      <c r="O94" s="393"/>
      <c r="P94" s="393"/>
      <c r="Q94" s="393"/>
      <c r="R94" s="393"/>
    </row>
    <row r="95" spans="13:18" ht="12">
      <c r="M95" s="392"/>
      <c r="N95" s="393"/>
      <c r="O95" s="393"/>
      <c r="P95" s="393"/>
      <c r="Q95" s="393"/>
      <c r="R95" s="393"/>
    </row>
    <row r="96" spans="13:18" ht="12">
      <c r="M96" s="392"/>
      <c r="N96" s="393"/>
      <c r="O96" s="393"/>
      <c r="P96" s="393"/>
      <c r="Q96" s="393"/>
      <c r="R96" s="393"/>
    </row>
    <row r="97" spans="13:18" ht="12">
      <c r="M97" s="392"/>
      <c r="N97" s="393"/>
      <c r="O97" s="393"/>
      <c r="P97" s="393"/>
      <c r="Q97" s="393"/>
      <c r="R97" s="393"/>
    </row>
    <row r="98" spans="13:18" ht="12">
      <c r="M98" s="392"/>
      <c r="N98" s="393"/>
      <c r="O98" s="393"/>
      <c r="P98" s="393"/>
      <c r="Q98" s="393"/>
      <c r="R98" s="393"/>
    </row>
    <row r="99" spans="13:18" ht="12">
      <c r="M99" s="392"/>
      <c r="N99" s="393"/>
      <c r="O99" s="393"/>
      <c r="P99" s="393"/>
      <c r="Q99" s="393"/>
      <c r="R99" s="393"/>
    </row>
    <row r="100" spans="13:18" ht="12">
      <c r="M100" s="392"/>
      <c r="N100" s="393"/>
      <c r="O100" s="393"/>
      <c r="P100" s="393"/>
      <c r="Q100" s="393"/>
      <c r="R100" s="393"/>
    </row>
    <row r="101" spans="13:18" ht="12">
      <c r="M101" s="392"/>
      <c r="N101" s="393"/>
      <c r="O101" s="393"/>
      <c r="P101" s="393"/>
      <c r="Q101" s="393"/>
      <c r="R101" s="393"/>
    </row>
    <row r="102" spans="13:18" ht="12">
      <c r="M102" s="392"/>
      <c r="N102" s="393"/>
      <c r="O102" s="393"/>
      <c r="P102" s="393"/>
      <c r="Q102" s="393"/>
      <c r="R102" s="393"/>
    </row>
    <row r="103" spans="13:18" ht="12">
      <c r="M103" s="392"/>
      <c r="N103" s="393"/>
      <c r="O103" s="393"/>
      <c r="P103" s="393"/>
      <c r="Q103" s="393"/>
      <c r="R103" s="393"/>
    </row>
    <row r="104" spans="13:18" ht="12">
      <c r="M104" s="392"/>
      <c r="N104" s="393"/>
      <c r="O104" s="393"/>
      <c r="P104" s="393"/>
      <c r="Q104" s="393"/>
      <c r="R104" s="393"/>
    </row>
    <row r="105" spans="13:18" ht="12">
      <c r="M105" s="392"/>
      <c r="N105" s="393"/>
      <c r="O105" s="393"/>
      <c r="P105" s="393"/>
      <c r="Q105" s="393"/>
      <c r="R105" s="393"/>
    </row>
    <row r="106" spans="13:18" ht="12">
      <c r="M106" s="392"/>
      <c r="N106" s="393"/>
      <c r="O106" s="393"/>
      <c r="P106" s="393"/>
      <c r="Q106" s="393"/>
      <c r="R106" s="393"/>
    </row>
    <row r="107" spans="13:18" ht="12">
      <c r="M107" s="392"/>
      <c r="N107" s="393"/>
      <c r="O107" s="393"/>
      <c r="P107" s="393"/>
      <c r="Q107" s="393"/>
      <c r="R107" s="393"/>
    </row>
    <row r="108" spans="13:18" ht="12">
      <c r="M108" s="392"/>
      <c r="N108" s="393"/>
      <c r="O108" s="393"/>
      <c r="P108" s="393"/>
      <c r="Q108" s="393"/>
      <c r="R108" s="393"/>
    </row>
    <row r="109" spans="13:18" ht="12">
      <c r="M109" s="392"/>
      <c r="N109" s="393"/>
      <c r="O109" s="393"/>
      <c r="P109" s="393"/>
      <c r="Q109" s="393"/>
      <c r="R109" s="393"/>
    </row>
    <row r="110" spans="13:18" ht="12">
      <c r="M110" s="392"/>
      <c r="N110" s="393"/>
      <c r="O110" s="393"/>
      <c r="P110" s="393"/>
      <c r="Q110" s="393"/>
      <c r="R110" s="393"/>
    </row>
    <row r="111" spans="13:18" ht="12">
      <c r="M111" s="392"/>
      <c r="N111" s="393"/>
      <c r="O111" s="393"/>
      <c r="P111" s="393"/>
      <c r="Q111" s="393"/>
      <c r="R111" s="393"/>
    </row>
    <row r="112" spans="14:18" ht="12">
      <c r="N112" s="393"/>
      <c r="O112" s="393"/>
      <c r="P112" s="393"/>
      <c r="Q112" s="393"/>
      <c r="R112" s="393"/>
    </row>
    <row r="113" spans="14:18" ht="12">
      <c r="N113" s="393"/>
      <c r="O113" s="393"/>
      <c r="P113" s="393"/>
      <c r="Q113" s="393"/>
      <c r="R113" s="393"/>
    </row>
    <row r="114" spans="14:18" ht="12">
      <c r="N114" s="393"/>
      <c r="O114" s="393"/>
      <c r="P114" s="393"/>
      <c r="Q114" s="393"/>
      <c r="R114" s="393"/>
    </row>
    <row r="115" spans="14:18" ht="12">
      <c r="N115" s="393"/>
      <c r="O115" s="393"/>
      <c r="P115" s="393"/>
      <c r="Q115" s="393"/>
      <c r="R115" s="393"/>
    </row>
    <row r="116" spans="14:18" ht="12">
      <c r="N116" s="393"/>
      <c r="O116" s="393"/>
      <c r="P116" s="393"/>
      <c r="Q116" s="393"/>
      <c r="R116" s="393"/>
    </row>
    <row r="117" spans="14:18" ht="12">
      <c r="N117" s="393"/>
      <c r="O117" s="393"/>
      <c r="P117" s="393"/>
      <c r="Q117" s="393"/>
      <c r="R117" s="393"/>
    </row>
    <row r="118" spans="14:18" ht="12">
      <c r="N118" s="393"/>
      <c r="O118" s="393"/>
      <c r="P118" s="393"/>
      <c r="Q118" s="393"/>
      <c r="R118" s="393"/>
    </row>
    <row r="119" spans="14:18" ht="12">
      <c r="N119" s="393"/>
      <c r="O119" s="393"/>
      <c r="P119" s="393"/>
      <c r="Q119" s="393"/>
      <c r="R119" s="393"/>
    </row>
    <row r="120" spans="14:18" ht="12">
      <c r="N120" s="393"/>
      <c r="O120" s="393"/>
      <c r="P120" s="393"/>
      <c r="Q120" s="393"/>
      <c r="R120" s="393"/>
    </row>
    <row r="121" spans="14:18" ht="12">
      <c r="N121" s="393"/>
      <c r="O121" s="393"/>
      <c r="P121" s="393"/>
      <c r="Q121" s="393"/>
      <c r="R121" s="393"/>
    </row>
    <row r="122" spans="14:18" ht="12">
      <c r="N122" s="393"/>
      <c r="O122" s="393"/>
      <c r="P122" s="393"/>
      <c r="Q122" s="393"/>
      <c r="R122" s="393"/>
    </row>
    <row r="123" spans="14:18" ht="12">
      <c r="N123" s="393"/>
      <c r="O123" s="393"/>
      <c r="P123" s="393"/>
      <c r="Q123" s="393"/>
      <c r="R123" s="393"/>
    </row>
    <row r="124" spans="14:18" ht="12">
      <c r="N124" s="393"/>
      <c r="O124" s="393"/>
      <c r="P124" s="393"/>
      <c r="Q124" s="393"/>
      <c r="R124" s="393"/>
    </row>
    <row r="125" spans="14:18" ht="12">
      <c r="N125" s="393"/>
      <c r="O125" s="393"/>
      <c r="P125" s="393"/>
      <c r="Q125" s="393"/>
      <c r="R125" s="393"/>
    </row>
    <row r="126" spans="14:18" ht="12">
      <c r="N126" s="393"/>
      <c r="O126" s="393"/>
      <c r="P126" s="393"/>
      <c r="Q126" s="393"/>
      <c r="R126" s="393"/>
    </row>
    <row r="127" spans="14:18" ht="12">
      <c r="N127" s="393"/>
      <c r="O127" s="393"/>
      <c r="P127" s="393"/>
      <c r="Q127" s="393"/>
      <c r="R127" s="393"/>
    </row>
    <row r="128" spans="14:18" ht="12">
      <c r="N128" s="393"/>
      <c r="O128" s="393"/>
      <c r="P128" s="393"/>
      <c r="Q128" s="393"/>
      <c r="R128" s="393"/>
    </row>
    <row r="129" spans="14:18" ht="12">
      <c r="N129" s="393"/>
      <c r="O129" s="393"/>
      <c r="P129" s="393"/>
      <c r="Q129" s="393"/>
      <c r="R129" s="393"/>
    </row>
    <row r="130" spans="14:18" ht="12">
      <c r="N130" s="393"/>
      <c r="O130" s="393"/>
      <c r="P130" s="393"/>
      <c r="Q130" s="393"/>
      <c r="R130" s="393"/>
    </row>
    <row r="131" spans="14:18" ht="12">
      <c r="N131" s="393"/>
      <c r="O131" s="393"/>
      <c r="P131" s="393"/>
      <c r="Q131" s="393"/>
      <c r="R131" s="393"/>
    </row>
    <row r="132" spans="14:18" ht="12">
      <c r="N132" s="393"/>
      <c r="O132" s="393"/>
      <c r="P132" s="393"/>
      <c r="Q132" s="393"/>
      <c r="R132" s="393"/>
    </row>
    <row r="133" spans="14:18" ht="12">
      <c r="N133" s="393"/>
      <c r="O133" s="393"/>
      <c r="P133" s="393"/>
      <c r="Q133" s="393"/>
      <c r="R133" s="393"/>
    </row>
    <row r="134" spans="14:18" ht="12">
      <c r="N134" s="393"/>
      <c r="O134" s="393"/>
      <c r="P134" s="393"/>
      <c r="Q134" s="393"/>
      <c r="R134" s="393"/>
    </row>
    <row r="135" spans="14:18" ht="12">
      <c r="N135" s="393"/>
      <c r="O135" s="393"/>
      <c r="P135" s="393"/>
      <c r="Q135" s="393"/>
      <c r="R135" s="393"/>
    </row>
    <row r="136" spans="14:18" ht="12">
      <c r="N136" s="393"/>
      <c r="O136" s="393"/>
      <c r="P136" s="393"/>
      <c r="Q136" s="393"/>
      <c r="R136" s="393"/>
    </row>
    <row r="137" spans="14:18" ht="12">
      <c r="N137" s="393"/>
      <c r="O137" s="393"/>
      <c r="P137" s="393"/>
      <c r="Q137" s="393"/>
      <c r="R137" s="393"/>
    </row>
    <row r="138" spans="14:18" ht="12">
      <c r="N138" s="393"/>
      <c r="O138" s="393"/>
      <c r="P138" s="393"/>
      <c r="Q138" s="393"/>
      <c r="R138" s="393"/>
    </row>
    <row r="139" spans="14:18" ht="12">
      <c r="N139" s="393"/>
      <c r="O139" s="393"/>
      <c r="P139" s="393"/>
      <c r="Q139" s="393"/>
      <c r="R139" s="393"/>
    </row>
    <row r="140" spans="14:18" ht="12">
      <c r="N140" s="393"/>
      <c r="O140" s="393"/>
      <c r="P140" s="393"/>
      <c r="Q140" s="393"/>
      <c r="R140" s="393"/>
    </row>
    <row r="141" spans="14:18" ht="12">
      <c r="N141" s="393"/>
      <c r="O141" s="393"/>
      <c r="P141" s="393"/>
      <c r="Q141" s="393"/>
      <c r="R141" s="393"/>
    </row>
    <row r="142" spans="14:18" ht="12">
      <c r="N142" s="393"/>
      <c r="O142" s="393"/>
      <c r="P142" s="393"/>
      <c r="Q142" s="393"/>
      <c r="R142" s="393"/>
    </row>
    <row r="143" spans="14:18" ht="12">
      <c r="N143" s="393"/>
      <c r="O143" s="393"/>
      <c r="P143" s="393"/>
      <c r="Q143" s="393"/>
      <c r="R143" s="393"/>
    </row>
    <row r="144" spans="14:18" ht="12">
      <c r="N144" s="393"/>
      <c r="O144" s="393"/>
      <c r="P144" s="393"/>
      <c r="Q144" s="393"/>
      <c r="R144" s="393"/>
    </row>
    <row r="145" spans="14:18" ht="12">
      <c r="N145" s="393"/>
      <c r="O145" s="393"/>
      <c r="P145" s="393"/>
      <c r="Q145" s="393"/>
      <c r="R145" s="393"/>
    </row>
    <row r="146" spans="14:18" ht="12">
      <c r="N146" s="393"/>
      <c r="O146" s="393"/>
      <c r="P146" s="393"/>
      <c r="Q146" s="393"/>
      <c r="R146" s="393"/>
    </row>
    <row r="147" spans="14:18" ht="12">
      <c r="N147" s="393"/>
      <c r="O147" s="393"/>
      <c r="P147" s="393"/>
      <c r="Q147" s="393"/>
      <c r="R147" s="393"/>
    </row>
    <row r="148" spans="14:18" ht="12">
      <c r="N148" s="393"/>
      <c r="O148" s="393"/>
      <c r="P148" s="393"/>
      <c r="Q148" s="393"/>
      <c r="R148" s="393"/>
    </row>
  </sheetData>
  <sheetProtection sheet="1" objects="1" scenarios="1"/>
  <printOptions horizontalCentered="1"/>
  <pageMargins left="0.75" right="0.75" top="0.65" bottom="0.4" header="0" footer="0.2"/>
  <pageSetup fitToHeight="1" fitToWidth="1" horizontalDpi="300" verticalDpi="300" orientation="landscape" r:id="rId1"/>
  <headerFooter alignWithMargins="0">
    <oddFooter>&amp;CPage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6" width="14.7109375" style="84" customWidth="1"/>
    <col min="7" max="16384" width="9.140625" style="84" customWidth="1"/>
  </cols>
  <sheetData>
    <row r="1" spans="1:6" s="96" customFormat="1" ht="22.5">
      <c r="A1" s="75" t="s">
        <v>143</v>
      </c>
      <c r="B1" s="95"/>
      <c r="C1" s="95"/>
      <c r="D1" s="95"/>
      <c r="E1" s="95"/>
      <c r="F1" s="95"/>
    </row>
    <row r="3" spans="1:6" s="98" customFormat="1" ht="18">
      <c r="A3" s="81" t="s">
        <v>144</v>
      </c>
      <c r="B3" s="79"/>
      <c r="C3" s="79"/>
      <c r="D3" s="79"/>
      <c r="E3" s="79"/>
      <c r="F3" s="97"/>
    </row>
    <row r="4" spans="1:6" s="98" customFormat="1" ht="18">
      <c r="A4" s="81" t="s">
        <v>145</v>
      </c>
      <c r="B4" s="79"/>
      <c r="C4" s="79"/>
      <c r="D4" s="79"/>
      <c r="E4" s="79"/>
      <c r="F4" s="97"/>
    </row>
    <row r="5" spans="1:6" s="98" customFormat="1" ht="18">
      <c r="A5" s="79" t="s">
        <v>146</v>
      </c>
      <c r="B5" s="79"/>
      <c r="C5" s="79"/>
      <c r="D5" s="79"/>
      <c r="E5" s="79"/>
      <c r="F5" s="97"/>
    </row>
    <row r="7" spans="1:4" ht="15">
      <c r="A7" s="99" t="s">
        <v>104</v>
      </c>
      <c r="D7" s="100" t="s">
        <v>105</v>
      </c>
    </row>
    <row r="8" spans="1:5" ht="15">
      <c r="A8" s="101" t="str">
        <f>'Data Entry'!$B$7</f>
        <v>Customer Company</v>
      </c>
      <c r="B8" s="101"/>
      <c r="C8" s="101"/>
      <c r="D8" s="101" t="str">
        <f>'Data Entry'!$E$7</f>
        <v>Winn Energy Controls, Inc.</v>
      </c>
      <c r="E8" s="101"/>
    </row>
    <row r="9" spans="1:5" ht="15">
      <c r="A9" s="101" t="str">
        <f>'Data Entry'!$B$12</f>
        <v>Person</v>
      </c>
      <c r="B9" s="101"/>
      <c r="C9" s="101"/>
      <c r="D9" s="101" t="str">
        <f>'Data Entry'!$E$12</f>
        <v> </v>
      </c>
      <c r="E9" s="101"/>
    </row>
    <row r="11" spans="1:5" ht="15">
      <c r="A11" s="102" t="s">
        <v>106</v>
      </c>
      <c r="B11" s="103" t="str">
        <f>'Data Entry'!$E$16</f>
        <v>January 1, 2014</v>
      </c>
      <c r="D11" s="102" t="s">
        <v>107</v>
      </c>
      <c r="E11" s="101" t="str">
        <f>'Data Entry'!$E$15</f>
        <v>1001-14</v>
      </c>
    </row>
    <row r="12" s="125" customFormat="1" ht="12"/>
    <row r="13" spans="1:6" s="104" customFormat="1" ht="16.5">
      <c r="A13" s="195" t="s">
        <v>147</v>
      </c>
      <c r="B13" s="195"/>
      <c r="C13" s="195"/>
      <c r="D13" s="195"/>
      <c r="E13" s="195"/>
      <c r="F13" s="195"/>
    </row>
    <row r="14" spans="1:6" ht="12.75">
      <c r="A14" s="216" t="s">
        <v>148</v>
      </c>
      <c r="B14" s="107">
        <f>'Data Entry'!$C$21</f>
        <v>2</v>
      </c>
      <c r="C14" s="217" t="s">
        <v>149</v>
      </c>
      <c r="D14" s="109">
        <f>'Data Entry'!$C$22</f>
        <v>7.4999999999625</v>
      </c>
      <c r="E14" s="219" t="s">
        <v>149</v>
      </c>
      <c r="F14" s="196">
        <f>'Data Entry'!$C$23</f>
        <v>79999.999996</v>
      </c>
    </row>
    <row r="15" spans="1:6" ht="12.75">
      <c r="A15" s="218" t="s">
        <v>150</v>
      </c>
      <c r="B15" s="93"/>
      <c r="C15" s="110" t="s">
        <v>151</v>
      </c>
      <c r="D15" s="93"/>
      <c r="E15" s="110" t="s">
        <v>152</v>
      </c>
      <c r="F15" s="87"/>
    </row>
    <row r="16" spans="1:6" ht="12.75">
      <c r="A16" s="218" t="s">
        <v>153</v>
      </c>
      <c r="B16" s="93"/>
      <c r="C16" s="110" t="s">
        <v>154</v>
      </c>
      <c r="D16" s="93"/>
      <c r="E16" s="110" t="s">
        <v>155</v>
      </c>
      <c r="F16" s="87"/>
    </row>
    <row r="17" spans="1:6" s="113" customFormat="1" ht="5.25">
      <c r="A17" s="220"/>
      <c r="B17" s="111"/>
      <c r="C17" s="112"/>
      <c r="D17" s="111"/>
      <c r="E17" s="112"/>
      <c r="F17" s="221"/>
    </row>
    <row r="18" spans="1:6" ht="12.75">
      <c r="A18" s="222"/>
      <c r="B18" s="93"/>
      <c r="C18" s="108" t="s">
        <v>156</v>
      </c>
      <c r="D18" s="114">
        <f>'Data Entry'!$C$32</f>
        <v>0.2</v>
      </c>
      <c r="E18" s="108" t="s">
        <v>156</v>
      </c>
      <c r="F18" s="114">
        <f>'Data Entry'!$C$34</f>
        <v>0.2</v>
      </c>
    </row>
    <row r="19" spans="1:6" ht="12.75">
      <c r="A19" s="215"/>
      <c r="B19" s="186"/>
      <c r="C19" s="223" t="s">
        <v>157</v>
      </c>
      <c r="D19" s="186"/>
      <c r="E19" s="223" t="s">
        <v>157</v>
      </c>
      <c r="F19" s="175"/>
    </row>
    <row r="20" s="106" customFormat="1" ht="5.25"/>
    <row r="21" spans="1:30" s="115" customFormat="1" ht="16.5">
      <c r="A21" s="197" t="s">
        <v>158</v>
      </c>
      <c r="B21" s="197"/>
      <c r="C21" s="197"/>
      <c r="D21" s="197"/>
      <c r="E21" s="197"/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</row>
    <row r="22" spans="1:30" ht="12.75">
      <c r="A22" s="216" t="s">
        <v>148</v>
      </c>
      <c r="B22" s="107">
        <f>'Data Entry'!$C$25</f>
        <v>0</v>
      </c>
      <c r="C22" s="217" t="s">
        <v>149</v>
      </c>
      <c r="D22" s="109">
        <f>'Data Entry'!$C$26</f>
        <v>0</v>
      </c>
      <c r="E22" s="219" t="s">
        <v>149</v>
      </c>
      <c r="F22" s="109">
        <f>'Data Entry'!$C$27</f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218" t="s">
        <v>112</v>
      </c>
      <c r="B23" s="93"/>
      <c r="C23" s="110" t="s">
        <v>151</v>
      </c>
      <c r="D23" s="93"/>
      <c r="E23" s="110" t="s">
        <v>152</v>
      </c>
      <c r="F23" s="87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218" t="s">
        <v>153</v>
      </c>
      <c r="B24" s="93"/>
      <c r="C24" s="110" t="s">
        <v>154</v>
      </c>
      <c r="D24" s="93"/>
      <c r="E24" s="110" t="s">
        <v>154</v>
      </c>
      <c r="F24" s="8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s="113" customFormat="1" ht="5.25">
      <c r="A25" s="220"/>
      <c r="B25" s="111"/>
      <c r="C25" s="112"/>
      <c r="D25" s="111"/>
      <c r="E25" s="112"/>
      <c r="F25" s="22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2.75">
      <c r="A26" s="222"/>
      <c r="B26" s="93"/>
      <c r="C26" s="108" t="s">
        <v>156</v>
      </c>
      <c r="D26" s="114">
        <f>'Data Entry'!$C$32</f>
        <v>0.2</v>
      </c>
      <c r="E26" s="108" t="s">
        <v>156</v>
      </c>
      <c r="F26" s="114">
        <f>'Data Entry'!$C$34</f>
        <v>0.2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215"/>
      <c r="B27" s="186"/>
      <c r="C27" s="223" t="s">
        <v>157</v>
      </c>
      <c r="D27" s="186"/>
      <c r="E27" s="223" t="s">
        <v>157</v>
      </c>
      <c r="F27" s="175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s="106" customFormat="1" ht="5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1:30" s="115" customFormat="1" ht="16.5">
      <c r="A29" s="195" t="s">
        <v>159</v>
      </c>
      <c r="B29" s="197"/>
      <c r="C29" s="197"/>
      <c r="D29" s="197"/>
      <c r="E29" s="197"/>
      <c r="F29" s="197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</row>
    <row r="30" spans="1:30" ht="12.75">
      <c r="A30" s="120" t="s">
        <v>30</v>
      </c>
      <c r="B30" s="303" t="s">
        <v>160</v>
      </c>
      <c r="C30" s="316"/>
      <c r="D30" s="316"/>
      <c r="E30" s="317"/>
      <c r="F30" s="31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110"/>
      <c r="B31" s="173" t="s">
        <v>161</v>
      </c>
      <c r="C31" s="181"/>
      <c r="D31" s="319">
        <f>'Data Entry'!$C$33</f>
        <v>1866.6666665422222</v>
      </c>
      <c r="E31" s="181" t="s">
        <v>162</v>
      </c>
      <c r="F31" s="154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0" ht="12.75">
      <c r="A32" s="110"/>
      <c r="B32" s="174" t="s">
        <v>163</v>
      </c>
      <c r="C32" s="209"/>
      <c r="D32" s="320">
        <f>'Data Entry'!$C$35</f>
        <v>0</v>
      </c>
      <c r="E32" s="209" t="s">
        <v>162</v>
      </c>
      <c r="F32" s="154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s="113" customFormat="1" ht="12.75">
      <c r="A33" s="110"/>
      <c r="B33" s="194" t="s">
        <v>164</v>
      </c>
      <c r="C33" s="318"/>
      <c r="D33" s="321">
        <f>'Data Entry'!$C$36</f>
        <v>719.999999999955</v>
      </c>
      <c r="E33" s="318" t="s">
        <v>162</v>
      </c>
      <c r="F33" s="112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s="227" customFormat="1" ht="10.5">
      <c r="A34" s="225" t="s">
        <v>30</v>
      </c>
      <c r="B34" s="225"/>
      <c r="C34" s="226"/>
      <c r="D34" s="225"/>
      <c r="E34" s="226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</row>
    <row r="35" spans="1:30" s="117" customFormat="1" ht="16.5">
      <c r="A35" s="195" t="s">
        <v>224</v>
      </c>
      <c r="B35" s="199"/>
      <c r="C35" s="195"/>
      <c r="D35" s="195"/>
      <c r="E35" s="200"/>
      <c r="F35" s="200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s="282" customFormat="1" ht="13.5">
      <c r="A36" s="276" t="s">
        <v>30</v>
      </c>
      <c r="B36" s="277" t="s">
        <v>165</v>
      </c>
      <c r="C36" s="278"/>
      <c r="D36" s="279">
        <f>SUM(B14*D14*1.6*D31+B22*D22*1.6*D31)</f>
        <v>44799.99999678934</v>
      </c>
      <c r="E36" s="280" t="s">
        <v>166</v>
      </c>
      <c r="F36" s="281" t="s">
        <v>30</v>
      </c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</row>
    <row r="37" spans="1:30" s="282" customFormat="1" ht="13.5">
      <c r="A37" s="283" t="s">
        <v>30</v>
      </c>
      <c r="B37" s="284" t="s">
        <v>167</v>
      </c>
      <c r="C37" s="283"/>
      <c r="D37" s="285">
        <f>SUM(B14*D14*0.2*D32+B22*D22*1.6*D32)</f>
        <v>0</v>
      </c>
      <c r="E37" s="286" t="s">
        <v>166</v>
      </c>
      <c r="F37" s="281" t="s">
        <v>30</v>
      </c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</row>
    <row r="38" spans="1:30" s="282" customFormat="1" ht="13.5">
      <c r="A38" s="276" t="s">
        <v>30</v>
      </c>
      <c r="B38" s="287" t="s">
        <v>168</v>
      </c>
      <c r="C38" s="283"/>
      <c r="D38" s="285">
        <f>SUM(B14*(F14/100000)*D33)</f>
        <v>1151.999999942328</v>
      </c>
      <c r="E38" s="286" t="s">
        <v>169</v>
      </c>
      <c r="F38" s="281" t="s">
        <v>30</v>
      </c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</row>
    <row r="39" spans="1:30" s="282" customFormat="1" ht="13.5">
      <c r="A39" s="283" t="s">
        <v>30</v>
      </c>
      <c r="B39" s="288" t="s">
        <v>170</v>
      </c>
      <c r="C39" s="289"/>
      <c r="D39" s="290">
        <f>SUM(B14*D14*1.6+B22*D22*1.6)</f>
        <v>23.999999999880004</v>
      </c>
      <c r="E39" s="291" t="s">
        <v>171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</row>
    <row r="40" spans="1:30" s="227" customFormat="1" ht="10.5">
      <c r="A40" s="228" t="s">
        <v>30</v>
      </c>
      <c r="B40" s="229"/>
      <c r="C40" s="229"/>
      <c r="D40" s="229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</row>
    <row r="41" spans="1:30" s="119" customFormat="1" ht="16.5">
      <c r="A41" s="195" t="s">
        <v>225</v>
      </c>
      <c r="B41" s="195"/>
      <c r="C41" s="195"/>
      <c r="D41" s="195"/>
      <c r="E41" s="200"/>
      <c r="F41" s="200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</row>
    <row r="42" spans="1:30" s="282" customFormat="1" ht="13.5">
      <c r="A42" s="276" t="s">
        <v>30</v>
      </c>
      <c r="B42" s="277" t="s">
        <v>165</v>
      </c>
      <c r="C42" s="278"/>
      <c r="D42" s="279">
        <f>SUM((1-D18)*D36)</f>
        <v>35839.99999743147</v>
      </c>
      <c r="E42" s="280" t="s">
        <v>166</v>
      </c>
      <c r="F42" s="281" t="s">
        <v>30</v>
      </c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</row>
    <row r="43" spans="1:30" s="282" customFormat="1" ht="13.5">
      <c r="A43" s="283" t="s">
        <v>30</v>
      </c>
      <c r="B43" s="284" t="s">
        <v>167</v>
      </c>
      <c r="C43" s="283"/>
      <c r="D43" s="285">
        <f>SUM((1-F26)*D37)</f>
        <v>0</v>
      </c>
      <c r="E43" s="286" t="s">
        <v>166</v>
      </c>
      <c r="F43" s="281" t="s">
        <v>30</v>
      </c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</row>
    <row r="44" spans="1:30" s="282" customFormat="1" ht="13.5">
      <c r="A44" s="276" t="s">
        <v>30</v>
      </c>
      <c r="B44" s="287" t="s">
        <v>168</v>
      </c>
      <c r="C44" s="283"/>
      <c r="D44" s="285">
        <f>SUM((1-F18)*D38)</f>
        <v>921.5999999538625</v>
      </c>
      <c r="E44" s="286" t="s">
        <v>169</v>
      </c>
      <c r="F44" s="281" t="s">
        <v>30</v>
      </c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</row>
    <row r="45" spans="1:30" s="282" customFormat="1" ht="13.5">
      <c r="A45" s="283" t="s">
        <v>30</v>
      </c>
      <c r="B45" s="288" t="s">
        <v>170</v>
      </c>
      <c r="C45" s="289"/>
      <c r="D45" s="290">
        <f>SUM(D39*0.78)</f>
        <v>18.719999999906403</v>
      </c>
      <c r="E45" s="291" t="s">
        <v>171</v>
      </c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</row>
    <row r="46" spans="1:30" s="82" customFormat="1" ht="9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</row>
    <row r="47" spans="1:30" ht="16.5">
      <c r="A47" s="195" t="s">
        <v>226</v>
      </c>
      <c r="B47" s="195"/>
      <c r="C47" s="195"/>
      <c r="D47" s="195"/>
      <c r="E47" s="200"/>
      <c r="F47" s="200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s="282" customFormat="1" ht="13.5">
      <c r="A48" s="276"/>
      <c r="B48" s="292" t="s">
        <v>172</v>
      </c>
      <c r="C48" s="278"/>
      <c r="D48" s="293">
        <f>SUM((D36+D37)-(D42+D43))</f>
        <v>8959.999999357868</v>
      </c>
      <c r="E48" s="280" t="s">
        <v>166</v>
      </c>
      <c r="F48" s="281" t="s">
        <v>30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</row>
    <row r="49" spans="1:30" s="282" customFormat="1" ht="13.5">
      <c r="A49" s="283" t="s">
        <v>30</v>
      </c>
      <c r="B49" s="287" t="s">
        <v>173</v>
      </c>
      <c r="C49" s="283"/>
      <c r="D49" s="294">
        <f>SUM(D39-D45)</f>
        <v>5.279999999973601</v>
      </c>
      <c r="E49" s="295" t="s">
        <v>174</v>
      </c>
      <c r="F49" s="281" t="s">
        <v>30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</row>
    <row r="50" spans="1:30" s="282" customFormat="1" ht="13.5">
      <c r="A50" s="276" t="s">
        <v>30</v>
      </c>
      <c r="B50" s="296" t="s">
        <v>168</v>
      </c>
      <c r="C50" s="289"/>
      <c r="D50" s="297">
        <f>SUM(D38-D44)</f>
        <v>230.39999998846554</v>
      </c>
      <c r="E50" s="291" t="s">
        <v>169</v>
      </c>
      <c r="F50" s="281" t="s">
        <v>30</v>
      </c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</row>
    <row r="51" spans="1:30" ht="1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1:30" ht="1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1:30" ht="1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1:30" ht="12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1:30" ht="12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1:30" ht="1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</row>
    <row r="57" spans="1:30" ht="1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1:30" ht="12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1:30" ht="1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</row>
    <row r="60" spans="1:30" ht="12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</row>
    <row r="61" spans="1:30" ht="1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</row>
    <row r="62" spans="1:30" ht="12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</row>
    <row r="63" spans="1:30" ht="1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</row>
    <row r="64" spans="1:30" ht="1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</sheetData>
  <sheetProtection sheet="1"/>
  <printOptions horizontalCentered="1"/>
  <pageMargins left="0.75" right="0.75" top="0.4" bottom="0.4" header="0.25" footer="0.2"/>
  <pageSetup fitToHeight="1" fitToWidth="1" horizontalDpi="300" verticalDpi="300" orientation="portrait" r:id="rId1"/>
  <headerFooter alignWithMargins="0">
    <oddFooter>&amp;CPage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zoomScalePageLayoutView="0" workbookViewId="0" topLeftCell="A37">
      <selection activeCell="A4" sqref="A4"/>
    </sheetView>
  </sheetViews>
  <sheetFormatPr defaultColWidth="9.140625" defaultRowHeight="12.75"/>
  <cols>
    <col min="1" max="1" width="15.7109375" style="0" customWidth="1"/>
    <col min="2" max="6" width="14.7109375" style="0" customWidth="1"/>
    <col min="12" max="12" width="13.7109375" style="0" customWidth="1"/>
  </cols>
  <sheetData>
    <row r="1" spans="1:6" s="9" customFormat="1" ht="22.5">
      <c r="A1" s="10" t="s">
        <v>175</v>
      </c>
      <c r="B1" s="6"/>
      <c r="C1" s="6"/>
      <c r="D1" s="6"/>
      <c r="E1" s="6"/>
      <c r="F1" s="6"/>
    </row>
    <row r="3" spans="1:6" s="21" customFormat="1" ht="18">
      <c r="A3" s="4" t="s">
        <v>176</v>
      </c>
      <c r="B3" s="4"/>
      <c r="C3" s="4"/>
      <c r="D3" s="4"/>
      <c r="E3" s="4"/>
      <c r="F3" s="20"/>
    </row>
    <row r="4" spans="1:6" s="21" customFormat="1" ht="18">
      <c r="A4" s="4" t="s">
        <v>227</v>
      </c>
      <c r="B4" s="4"/>
      <c r="C4" s="4"/>
      <c r="D4" s="4"/>
      <c r="E4" s="4"/>
      <c r="F4" s="20"/>
    </row>
    <row r="5" spans="1:6" s="21" customFormat="1" ht="18">
      <c r="A5" s="4"/>
      <c r="B5" s="4"/>
      <c r="C5" s="4"/>
      <c r="D5" s="4"/>
      <c r="E5" s="4"/>
      <c r="F5" s="20"/>
    </row>
    <row r="7" spans="1:4" ht="15">
      <c r="A7" s="14" t="s">
        <v>104</v>
      </c>
      <c r="D7" s="18" t="s">
        <v>105</v>
      </c>
    </row>
    <row r="8" spans="1:5" ht="15">
      <c r="A8" s="16" t="str">
        <f>'Data Entry'!$B$7</f>
        <v>Customer Company</v>
      </c>
      <c r="B8" s="16"/>
      <c r="C8" s="16"/>
      <c r="D8" s="16" t="str">
        <f>'Data Entry'!$E$7</f>
        <v>Winn Energy Controls, Inc.</v>
      </c>
      <c r="E8" s="16"/>
    </row>
    <row r="9" spans="1:5" ht="15">
      <c r="A9" s="16" t="str">
        <f>'Data Entry'!$B$12</f>
        <v>Person</v>
      </c>
      <c r="B9" s="16"/>
      <c r="C9" s="16"/>
      <c r="D9" s="16" t="str">
        <f>'Data Entry'!$E$12</f>
        <v> </v>
      </c>
      <c r="E9" s="16"/>
    </row>
    <row r="11" spans="1:5" ht="15">
      <c r="A11" s="15" t="s">
        <v>106</v>
      </c>
      <c r="B11" s="17" t="str">
        <f>'Data Entry'!$E$16</f>
        <v>January 1, 2014</v>
      </c>
      <c r="D11" s="15" t="s">
        <v>107</v>
      </c>
      <c r="E11" s="16" t="str">
        <f>'Data Entry'!$E$15</f>
        <v>1001-14</v>
      </c>
    </row>
    <row r="12" spans="1:5" ht="15">
      <c r="A12" s="15"/>
      <c r="B12" s="17"/>
      <c r="D12" s="15"/>
      <c r="E12" s="16"/>
    </row>
    <row r="13" ht="12">
      <c r="E13" t="s">
        <v>30</v>
      </c>
    </row>
    <row r="14" spans="1:6" s="26" customFormat="1" ht="16.5">
      <c r="A14" s="230" t="s">
        <v>228</v>
      </c>
      <c r="B14" s="230"/>
      <c r="C14" s="230"/>
      <c r="D14" s="230"/>
      <c r="E14" s="230"/>
      <c r="F14" s="230"/>
    </row>
    <row r="15" spans="1:6" s="28" customFormat="1" ht="15">
      <c r="A15" s="242" t="s">
        <v>177</v>
      </c>
      <c r="B15" s="243"/>
      <c r="C15" s="244"/>
      <c r="D15" s="259" t="s">
        <v>178</v>
      </c>
      <c r="E15" s="260"/>
      <c r="F15" s="261"/>
    </row>
    <row r="16" spans="1:6" s="28" customFormat="1" ht="12.75">
      <c r="A16" s="251" t="s">
        <v>179</v>
      </c>
      <c r="B16" s="324">
        <f>Analysis!$D$48</f>
        <v>8959.999999357868</v>
      </c>
      <c r="C16" s="252" t="s">
        <v>166</v>
      </c>
      <c r="D16" s="251" t="s">
        <v>179</v>
      </c>
      <c r="E16" s="372">
        <f>IF(B18&gt;0,'Data Entry'!C42,'Data Entry'!C40)</f>
        <v>0.1</v>
      </c>
      <c r="F16" s="257" t="s">
        <v>180</v>
      </c>
    </row>
    <row r="17" spans="1:6" s="28" customFormat="1" ht="15">
      <c r="A17" s="247" t="s">
        <v>181</v>
      </c>
      <c r="B17" s="37">
        <f>Analysis!$D$49</f>
        <v>5.279999999973601</v>
      </c>
      <c r="C17" s="253" t="s">
        <v>182</v>
      </c>
      <c r="D17" s="247" t="s">
        <v>181</v>
      </c>
      <c r="E17" s="322">
        <f>'Data Entry'!$C$43</f>
        <v>18</v>
      </c>
      <c r="F17" s="370" t="s">
        <v>183</v>
      </c>
    </row>
    <row r="18" spans="1:6" s="28" customFormat="1" ht="15">
      <c r="A18" s="247" t="s">
        <v>181</v>
      </c>
      <c r="B18" s="37">
        <f>'Data Entry'!$C$44</f>
        <v>4</v>
      </c>
      <c r="C18" s="253" t="s">
        <v>184</v>
      </c>
      <c r="D18" s="247"/>
      <c r="E18" s="322"/>
      <c r="F18" s="370"/>
    </row>
    <row r="19" spans="1:6" s="28" customFormat="1" ht="12.75">
      <c r="A19" s="254" t="s">
        <v>185</v>
      </c>
      <c r="B19" s="325">
        <f>Analysis!$D$50</f>
        <v>230.39999998846554</v>
      </c>
      <c r="C19" s="256" t="s">
        <v>169</v>
      </c>
      <c r="D19" s="254" t="s">
        <v>185</v>
      </c>
      <c r="E19" s="323">
        <f>'Data Entry'!$C$47</f>
        <v>1.2</v>
      </c>
      <c r="F19" s="258" t="s">
        <v>95</v>
      </c>
    </row>
    <row r="20" spans="1:6" s="28" customFormat="1" ht="12.75">
      <c r="A20" s="371" t="s">
        <v>186</v>
      </c>
      <c r="B20" s="248"/>
      <c r="C20" s="249"/>
      <c r="D20" s="248"/>
      <c r="E20" s="249"/>
      <c r="F20" s="250"/>
    </row>
    <row r="21" spans="1:6" s="28" customFormat="1" ht="12.75">
      <c r="A21" s="231"/>
      <c r="B21" s="232"/>
      <c r="C21" s="233"/>
      <c r="D21" s="232"/>
      <c r="E21" s="233"/>
      <c r="F21" s="232"/>
    </row>
    <row r="22" spans="1:6" s="30" customFormat="1" ht="12">
      <c r="A22" s="37"/>
      <c r="B22" s="37"/>
      <c r="C22" s="37"/>
      <c r="D22" s="37"/>
      <c r="E22" s="37"/>
      <c r="F22" s="37"/>
    </row>
    <row r="23" spans="1:6" s="25" customFormat="1" ht="16.5">
      <c r="A23" s="230" t="s">
        <v>187</v>
      </c>
      <c r="B23" s="230"/>
      <c r="C23" s="230"/>
      <c r="D23" s="230"/>
      <c r="E23" s="230"/>
      <c r="F23" s="230"/>
    </row>
    <row r="24" spans="1:6" ht="15">
      <c r="A24" s="262" t="s">
        <v>188</v>
      </c>
      <c r="B24" s="243"/>
      <c r="C24" s="244"/>
      <c r="D24" s="326">
        <f>SUM(B16*E16)</f>
        <v>895.9999999357868</v>
      </c>
      <c r="E24" s="263" t="s">
        <v>189</v>
      </c>
      <c r="F24" s="245"/>
    </row>
    <row r="25" spans="1:6" ht="15">
      <c r="A25" s="264" t="s">
        <v>190</v>
      </c>
      <c r="B25" s="31"/>
      <c r="C25" s="23"/>
      <c r="D25" s="327">
        <f>SUM(B17*E17*B18)</f>
        <v>380.15999999809924</v>
      </c>
      <c r="E25" s="32" t="s">
        <v>189</v>
      </c>
      <c r="F25" s="246"/>
    </row>
    <row r="26" spans="1:6" ht="15">
      <c r="A26" s="264" t="s">
        <v>191</v>
      </c>
      <c r="B26" s="29"/>
      <c r="C26" s="23"/>
      <c r="D26" s="328">
        <f>SUM(B19*E19)</f>
        <v>276.47999998615865</v>
      </c>
      <c r="E26" s="32" t="s">
        <v>189</v>
      </c>
      <c r="F26" s="246"/>
    </row>
    <row r="27" spans="1:6" ht="12.75">
      <c r="A27" s="247"/>
      <c r="B27" s="29"/>
      <c r="C27" s="23"/>
      <c r="D27" s="22"/>
      <c r="E27" s="33"/>
      <c r="F27" s="246"/>
    </row>
    <row r="28" spans="1:6" ht="15.75" thickBot="1">
      <c r="A28" s="265" t="s">
        <v>30</v>
      </c>
      <c r="B28" s="29" t="s">
        <v>192</v>
      </c>
      <c r="C28" s="23"/>
      <c r="D28" s="329">
        <f>SUM(D24:D27)</f>
        <v>1552.6399999200446</v>
      </c>
      <c r="E28" s="32" t="s">
        <v>189</v>
      </c>
      <c r="F28" s="246"/>
    </row>
    <row r="29" spans="1:6" ht="13.5" thickTop="1">
      <c r="A29" s="247"/>
      <c r="B29" s="29"/>
      <c r="C29" s="23"/>
      <c r="D29" s="22"/>
      <c r="E29" s="33"/>
      <c r="F29" s="246"/>
    </row>
    <row r="30" spans="1:6" s="19" customFormat="1" ht="12.75">
      <c r="A30" s="266" t="s">
        <v>30</v>
      </c>
      <c r="B30" s="255"/>
      <c r="C30" s="267" t="s">
        <v>193</v>
      </c>
      <c r="D30" s="268">
        <f>'Data Entry'!$C$28</f>
        <v>2</v>
      </c>
      <c r="E30" s="269" t="s">
        <v>153</v>
      </c>
      <c r="F30" s="258"/>
    </row>
    <row r="31" spans="1:6" s="19" customFormat="1" ht="12.75">
      <c r="A31" s="23"/>
      <c r="B31" s="31"/>
      <c r="C31" s="234"/>
      <c r="D31" s="35"/>
      <c r="E31" s="34"/>
      <c r="F31" s="29"/>
    </row>
    <row r="32" spans="1:6" ht="12.75">
      <c r="A32" s="235" t="s">
        <v>30</v>
      </c>
      <c r="B32" s="232"/>
      <c r="C32" s="233"/>
      <c r="D32" s="232"/>
      <c r="E32" s="233"/>
      <c r="F32" s="232"/>
    </row>
    <row r="33" spans="1:18" s="28" customFormat="1" ht="12.75">
      <c r="A33" s="39"/>
      <c r="B33" s="39"/>
      <c r="C33" s="12" t="s">
        <v>30</v>
      </c>
      <c r="D33" s="29"/>
      <c r="E33" s="12" t="s">
        <v>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6.5">
      <c r="A34" s="230" t="s">
        <v>229</v>
      </c>
      <c r="B34" s="230"/>
      <c r="C34" s="230"/>
      <c r="D34" s="230"/>
      <c r="E34" s="230"/>
      <c r="F34" s="230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6" s="36" customFormat="1" ht="15">
      <c r="A35" s="41" t="s">
        <v>52</v>
      </c>
      <c r="B35" s="41" t="s">
        <v>194</v>
      </c>
      <c r="C35" s="41" t="s">
        <v>195</v>
      </c>
      <c r="D35" s="42" t="s">
        <v>196</v>
      </c>
      <c r="E35" s="43" t="s">
        <v>197</v>
      </c>
      <c r="F35" s="41" t="s">
        <v>198</v>
      </c>
    </row>
    <row r="36" spans="1:6" s="24" customFormat="1" ht="15">
      <c r="A36" s="45" t="s">
        <v>153</v>
      </c>
      <c r="B36" s="44" t="s">
        <v>199</v>
      </c>
      <c r="C36" s="45" t="s">
        <v>99</v>
      </c>
      <c r="D36" s="45" t="s">
        <v>99</v>
      </c>
      <c r="E36" s="46" t="s">
        <v>200</v>
      </c>
      <c r="F36" s="45" t="s">
        <v>201</v>
      </c>
    </row>
    <row r="37" spans="1:6" s="24" customFormat="1" ht="15">
      <c r="A37" s="271">
        <f>'Data Entry'!$C$28</f>
        <v>2</v>
      </c>
      <c r="B37" s="330">
        <f>'Data Entry'!$C$51</f>
        <v>3600</v>
      </c>
      <c r="C37" s="270">
        <f>SUM(D28)</f>
        <v>1552.6399999200446</v>
      </c>
      <c r="D37" s="331">
        <f>SUM(C37*10)</f>
        <v>15526.399999200446</v>
      </c>
      <c r="E37" s="40">
        <f>SUM(B37/((D37/10)+0.0000001)*12)</f>
        <v>27.82357790565893</v>
      </c>
      <c r="F37" s="332">
        <f>IRR(A50:K50,0.1)</f>
        <v>0.3261332971805433</v>
      </c>
    </row>
    <row r="38" spans="1:5" s="29" customFormat="1" ht="12.75">
      <c r="A38" s="22"/>
      <c r="C38" s="23"/>
      <c r="D38" s="22"/>
      <c r="E38" s="33"/>
    </row>
    <row r="39" spans="1:5" s="29" customFormat="1" ht="12.75">
      <c r="A39" s="22"/>
      <c r="C39" s="23"/>
      <c r="D39" s="22"/>
      <c r="E39" s="33"/>
    </row>
    <row r="40" spans="1:5" s="29" customFormat="1" ht="12.75">
      <c r="A40" s="22"/>
      <c r="C40" s="23"/>
      <c r="D40" s="22"/>
      <c r="E40" s="33"/>
    </row>
    <row r="41" spans="1:6" s="29" customFormat="1" ht="16.5">
      <c r="A41" s="230" t="s">
        <v>202</v>
      </c>
      <c r="B41" s="230"/>
      <c r="C41" s="230"/>
      <c r="D41" s="230"/>
      <c r="E41" s="230"/>
      <c r="F41" s="230"/>
    </row>
    <row r="42" spans="1:6" s="29" customFormat="1" ht="15">
      <c r="A42" s="41" t="s">
        <v>52</v>
      </c>
      <c r="B42" s="41" t="s">
        <v>194</v>
      </c>
      <c r="C42" s="41" t="s">
        <v>195</v>
      </c>
      <c r="D42" s="42" t="s">
        <v>196</v>
      </c>
      <c r="E42" s="43" t="s">
        <v>197</v>
      </c>
      <c r="F42" s="41" t="s">
        <v>198</v>
      </c>
    </row>
    <row r="43" spans="1:6" s="38" customFormat="1" ht="15">
      <c r="A43" s="45" t="s">
        <v>153</v>
      </c>
      <c r="B43" s="44" t="s">
        <v>199</v>
      </c>
      <c r="C43" s="45" t="s">
        <v>99</v>
      </c>
      <c r="D43" s="45" t="s">
        <v>99</v>
      </c>
      <c r="E43" s="46" t="s">
        <v>200</v>
      </c>
      <c r="F43" s="45" t="s">
        <v>201</v>
      </c>
    </row>
    <row r="44" spans="1:6" s="29" customFormat="1" ht="15">
      <c r="A44" s="271">
        <f>'Data Entry'!$C$28</f>
        <v>2</v>
      </c>
      <c r="B44" s="330">
        <f>'Data Entry'!$C$51</f>
        <v>3600</v>
      </c>
      <c r="C44" s="56">
        <f>SUM(D28)</f>
        <v>1552.6399999200446</v>
      </c>
      <c r="D44" s="333">
        <f>SUM(D37*1.200611)</f>
        <v>18641.16662944005</v>
      </c>
      <c r="E44" s="57">
        <f>SUM(B44/((D44/10)+0.0000001)*12)</f>
        <v>23.1745152309602</v>
      </c>
      <c r="F44" s="334">
        <f>IRR(A51:K51,0.1)</f>
        <v>0.35743866483005204</v>
      </c>
    </row>
    <row r="45" spans="1:6" s="28" customFormat="1" ht="12.75">
      <c r="A45" s="22"/>
      <c r="B45" s="29"/>
      <c r="C45" s="120"/>
      <c r="D45" s="118"/>
      <c r="E45" s="146"/>
      <c r="F45" s="29"/>
    </row>
    <row r="46" spans="1:6" ht="12">
      <c r="A46" s="236"/>
      <c r="B46" s="236"/>
      <c r="C46" s="236"/>
      <c r="D46" s="236"/>
      <c r="E46" s="236"/>
      <c r="F46" s="236"/>
    </row>
    <row r="47" spans="1:6" ht="12">
      <c r="A47" s="236"/>
      <c r="B47" s="236"/>
      <c r="C47" s="236"/>
      <c r="D47" s="236"/>
      <c r="E47" s="236"/>
      <c r="F47" s="236"/>
    </row>
    <row r="48" spans="1:6" s="47" customFormat="1" ht="12">
      <c r="A48" s="237"/>
      <c r="B48" s="237"/>
      <c r="C48" s="237"/>
      <c r="D48" s="237"/>
      <c r="E48" s="237"/>
      <c r="F48" s="237"/>
    </row>
    <row r="49" spans="1:49" s="47" customFormat="1" ht="12">
      <c r="A49" s="238" t="s">
        <v>203</v>
      </c>
      <c r="B49" s="239" t="s">
        <v>204</v>
      </c>
      <c r="C49" s="239" t="s">
        <v>205</v>
      </c>
      <c r="D49" s="239" t="s">
        <v>206</v>
      </c>
      <c r="E49" s="239" t="s">
        <v>207</v>
      </c>
      <c r="F49" s="239" t="s">
        <v>208</v>
      </c>
      <c r="G49" s="59"/>
      <c r="H49" s="59"/>
      <c r="I49" s="59"/>
      <c r="J49" s="59"/>
      <c r="K49" s="59"/>
      <c r="L49" s="59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</row>
    <row r="50" spans="1:49" s="47" customFormat="1" ht="12">
      <c r="A50" s="240">
        <f>SUM(-B37)</f>
        <v>-3600</v>
      </c>
      <c r="B50" s="240">
        <f>SUM(C37)</f>
        <v>1552.6399999200446</v>
      </c>
      <c r="C50" s="240">
        <f>SUM(B50*1)</f>
        <v>1552.6399999200446</v>
      </c>
      <c r="D50" s="240">
        <f>SUM(C50*1)</f>
        <v>1552.6399999200446</v>
      </c>
      <c r="E50" s="240">
        <f>SUM(D50*1)</f>
        <v>1552.6399999200446</v>
      </c>
      <c r="F50" s="240">
        <f>SUM(E50*1)</f>
        <v>1552.6399999200446</v>
      </c>
      <c r="G50" s="58"/>
      <c r="H50" s="58"/>
      <c r="I50" s="58"/>
      <c r="J50" s="58"/>
      <c r="K50" s="58"/>
      <c r="L50" s="58"/>
      <c r="M50" s="58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</row>
    <row r="51" spans="1:49" s="47" customFormat="1" ht="12">
      <c r="A51" s="240">
        <f>SUM(-B44)</f>
        <v>-3600</v>
      </c>
      <c r="B51" s="240">
        <f>SUM(C44)</f>
        <v>1552.6399999200446</v>
      </c>
      <c r="C51" s="240">
        <f>SUM(B51*1.04)</f>
        <v>1614.7455999168465</v>
      </c>
      <c r="D51" s="240">
        <f>SUM(C51*1.04)</f>
        <v>1679.3354239135203</v>
      </c>
      <c r="E51" s="240">
        <f>SUM(D51*1.04)</f>
        <v>1746.5088408700612</v>
      </c>
      <c r="F51" s="240">
        <f>SUM(E51*1.04)</f>
        <v>1816.3691945048638</v>
      </c>
      <c r="G51" s="58"/>
      <c r="H51" s="58"/>
      <c r="I51" s="58"/>
      <c r="J51" s="58"/>
      <c r="K51" s="58"/>
      <c r="L51" s="58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</row>
    <row r="52" spans="1:49" s="47" customFormat="1" ht="12">
      <c r="A52" s="240">
        <f>SUM(B37)</f>
        <v>3600</v>
      </c>
      <c r="B52" s="241">
        <f>SUM(B51/12)</f>
        <v>129.38666666000373</v>
      </c>
      <c r="C52" s="241">
        <f>SUM(C51/12)</f>
        <v>134.56213332640388</v>
      </c>
      <c r="D52" s="241">
        <f>SUM(D51/12)</f>
        <v>139.94461865946002</v>
      </c>
      <c r="E52" s="241">
        <f>SUM(E51/12)</f>
        <v>145.54240340583843</v>
      </c>
      <c r="F52" s="241">
        <f>SUM(F51/12)</f>
        <v>151.36409954207198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</row>
    <row r="53" spans="1:49" s="47" customFormat="1" ht="12">
      <c r="A53" s="240"/>
      <c r="B53" s="240">
        <f>SUM(A52/B52)</f>
        <v>27.82357790745095</v>
      </c>
      <c r="C53" s="240"/>
      <c r="D53" s="240"/>
      <c r="E53" s="240"/>
      <c r="F53" s="240"/>
      <c r="G53" s="58"/>
      <c r="H53" s="58"/>
      <c r="I53" s="58"/>
      <c r="J53" s="58"/>
      <c r="K53" s="58"/>
      <c r="L53" s="58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</row>
    <row r="54" spans="1:49" ht="12">
      <c r="A54" s="241"/>
      <c r="B54" s="241"/>
      <c r="C54" s="241"/>
      <c r="D54" s="241"/>
      <c r="E54" s="241"/>
      <c r="F54" s="24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</row>
    <row r="55" spans="1:49" ht="12">
      <c r="A55" s="241"/>
      <c r="B55" s="241">
        <v>555.9</v>
      </c>
      <c r="C55" s="241"/>
      <c r="D55" s="241"/>
      <c r="E55" s="241"/>
      <c r="F55" s="24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</row>
    <row r="56" spans="1:49" ht="12">
      <c r="A56" s="241"/>
      <c r="B56" s="241"/>
      <c r="C56" s="241"/>
      <c r="D56" s="241"/>
      <c r="E56" s="241"/>
      <c r="F56" s="24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</row>
    <row r="57" spans="1:31" ht="12">
      <c r="A57" s="237"/>
      <c r="B57" s="237"/>
      <c r="C57" s="237"/>
      <c r="D57" s="237"/>
      <c r="E57" s="237"/>
      <c r="F57" s="23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</sheetData>
  <sheetProtection sheet="1"/>
  <printOptions horizontalCentered="1"/>
  <pageMargins left="0.75" right="0.75" top="0.4" bottom="0.4" header="0" footer="0.2"/>
  <pageSetup fitToHeight="1" fitToWidth="1" horizontalDpi="300" verticalDpi="300" orientation="portrait" r:id="rId1"/>
  <headerFooter alignWithMargins="0">
    <oddFooter>&amp;CPage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6" width="14.7109375" style="84" customWidth="1"/>
    <col min="7" max="8" width="9.140625" style="84" customWidth="1"/>
    <col min="9" max="9" width="13.140625" style="84" customWidth="1"/>
    <col min="10" max="10" width="9.140625" style="84" customWidth="1"/>
    <col min="11" max="11" width="12.7109375" style="84" customWidth="1"/>
    <col min="12" max="12" width="13.7109375" style="84" customWidth="1"/>
    <col min="13" max="16384" width="9.140625" style="84" customWidth="1"/>
  </cols>
  <sheetData>
    <row r="1" spans="1:6" s="96" customFormat="1" ht="22.5">
      <c r="A1" s="121" t="s">
        <v>209</v>
      </c>
      <c r="B1" s="95"/>
      <c r="C1" s="95"/>
      <c r="D1" s="95"/>
      <c r="E1" s="95"/>
      <c r="F1" s="95"/>
    </row>
    <row r="3" spans="1:6" ht="18">
      <c r="A3" s="79" t="s">
        <v>210</v>
      </c>
      <c r="B3" s="122"/>
      <c r="C3" s="122"/>
      <c r="D3" s="122"/>
      <c r="E3" s="122"/>
      <c r="F3" s="122"/>
    </row>
    <row r="4" spans="1:6" ht="18">
      <c r="A4" s="79" t="s">
        <v>227</v>
      </c>
      <c r="B4" s="122"/>
      <c r="C4" s="122"/>
      <c r="D4" s="122"/>
      <c r="E4" s="122"/>
      <c r="F4" s="122"/>
    </row>
    <row r="5" spans="1:11" s="98" customFormat="1" ht="18">
      <c r="A5" s="79"/>
      <c r="B5" s="79"/>
      <c r="C5" s="79"/>
      <c r="D5" s="79"/>
      <c r="E5" s="79"/>
      <c r="F5" s="97"/>
      <c r="G5" s="55"/>
      <c r="H5" s="55"/>
      <c r="I5" s="55"/>
      <c r="J5" s="55"/>
      <c r="K5" s="55"/>
    </row>
    <row r="6" spans="7:11" ht="12">
      <c r="G6" s="47"/>
      <c r="H6" s="62" t="s">
        <v>211</v>
      </c>
      <c r="I6" s="58">
        <f>Results!$D$24</f>
        <v>895.9999999357868</v>
      </c>
      <c r="J6" s="60"/>
      <c r="K6" s="58">
        <f>Results!$D$37</f>
        <v>15526.399999200446</v>
      </c>
    </row>
    <row r="7" spans="1:11" ht="15">
      <c r="A7" s="99" t="s">
        <v>104</v>
      </c>
      <c r="B7" s="99"/>
      <c r="D7" s="100" t="s">
        <v>105</v>
      </c>
      <c r="E7" s="100"/>
      <c r="G7" s="47"/>
      <c r="H7" s="59" t="s">
        <v>212</v>
      </c>
      <c r="I7" s="58">
        <f>Results!$D$25</f>
        <v>380.15999999809924</v>
      </c>
      <c r="J7" s="60"/>
      <c r="K7" s="58">
        <f>Results!$D$44</f>
        <v>18641.16662944005</v>
      </c>
    </row>
    <row r="8" spans="1:11" ht="15">
      <c r="A8" s="101" t="str">
        <f>'Data Entry'!$B$7</f>
        <v>Customer Company</v>
      </c>
      <c r="B8" s="101"/>
      <c r="C8" s="101"/>
      <c r="D8" s="101" t="str">
        <f>'Data Entry'!$E$7</f>
        <v>Winn Energy Controls, Inc.</v>
      </c>
      <c r="E8" s="101"/>
      <c r="G8" s="47"/>
      <c r="H8" s="59" t="s">
        <v>213</v>
      </c>
      <c r="I8" s="58">
        <f>Results!$D$26</f>
        <v>276.47999998615865</v>
      </c>
      <c r="J8" s="60"/>
      <c r="K8" s="60"/>
    </row>
    <row r="9" spans="1:11" ht="15">
      <c r="A9" s="101" t="str">
        <f>'Data Entry'!$B$12</f>
        <v>Person</v>
      </c>
      <c r="B9" s="101"/>
      <c r="C9" s="101"/>
      <c r="D9" s="101" t="str">
        <f>'Data Entry'!$E$12</f>
        <v> </v>
      </c>
      <c r="E9" s="101"/>
      <c r="G9" s="47"/>
      <c r="H9" s="59" t="s">
        <v>214</v>
      </c>
      <c r="I9" s="58">
        <f>Results!$D$28</f>
        <v>1552.6399999200446</v>
      </c>
      <c r="J9" s="60"/>
      <c r="K9" s="60"/>
    </row>
    <row r="10" spans="7:11" ht="12">
      <c r="G10" s="47"/>
      <c r="H10" s="60"/>
      <c r="I10" s="60"/>
      <c r="J10" s="60"/>
      <c r="K10" s="60"/>
    </row>
    <row r="11" spans="1:6" ht="15">
      <c r="A11" s="102" t="s">
        <v>106</v>
      </c>
      <c r="B11" s="103" t="str">
        <f>'Data Entry'!$E$16</f>
        <v>January 1, 2014</v>
      </c>
      <c r="D11" s="102" t="s">
        <v>107</v>
      </c>
      <c r="E11" s="101" t="str">
        <f>'Data Entry'!$E$15</f>
        <v>1001-14</v>
      </c>
      <c r="F11" s="101"/>
    </row>
    <row r="12" s="123" customFormat="1" ht="12"/>
    <row r="13" spans="1:24" s="125" customFormat="1" ht="1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s="131" customFormat="1" ht="12.75">
      <c r="A14" s="126"/>
      <c r="B14" s="127"/>
      <c r="C14" s="108"/>
      <c r="D14" s="128"/>
      <c r="E14" s="110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24" s="131" customFormat="1" ht="12.75">
      <c r="A15" s="132"/>
      <c r="B15" s="133"/>
      <c r="C15" s="120"/>
      <c r="D15" s="132"/>
      <c r="E15" s="134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 s="131" customFormat="1" ht="12.75">
      <c r="A16" s="118"/>
      <c r="B16" s="130"/>
      <c r="C16" s="118"/>
      <c r="D16" s="118"/>
      <c r="E16" s="135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131" customFormat="1" ht="12.75">
      <c r="A17" s="118"/>
      <c r="B17" s="133"/>
      <c r="C17" s="120"/>
      <c r="D17" s="118"/>
      <c r="E17" s="134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s="131" customFormat="1" ht="15">
      <c r="A18" s="136"/>
      <c r="B18" s="137"/>
      <c r="C18" s="138"/>
      <c r="D18" s="137"/>
      <c r="E18" s="138"/>
      <c r="F18" s="137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1:24" s="125" customFormat="1" ht="1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s="141" customFormat="1" ht="12.75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 s="125" customFormat="1" ht="1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s="131" customFormat="1" ht="12.75">
      <c r="A22" s="118"/>
      <c r="B22" s="142"/>
      <c r="C22" s="108"/>
      <c r="D22" s="143"/>
      <c r="E22" s="120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131" customFormat="1" ht="12.75">
      <c r="A23" s="118"/>
      <c r="B23" s="133"/>
      <c r="C23" s="120"/>
      <c r="D23" s="144"/>
      <c r="E23" s="12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s="131" customFormat="1" ht="12.75">
      <c r="A24" s="118"/>
      <c r="B24" s="130"/>
      <c r="C24" s="120"/>
      <c r="D24" s="145"/>
      <c r="E24" s="12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s="131" customFormat="1" ht="12.75">
      <c r="A25" s="118"/>
      <c r="B25" s="130"/>
      <c r="C25" s="120"/>
      <c r="D25" s="118"/>
      <c r="E25" s="146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s="131" customFormat="1" ht="12.75">
      <c r="A26" s="120"/>
      <c r="B26" s="130"/>
      <c r="C26" s="120"/>
      <c r="D26" s="147"/>
      <c r="E26" s="12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s="131" customFormat="1" ht="12.75">
      <c r="A27" s="118"/>
      <c r="B27" s="130"/>
      <c r="C27" s="120"/>
      <c r="D27" s="118"/>
      <c r="E27" s="146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s="131" customFormat="1" ht="12.75">
      <c r="A28" s="120"/>
      <c r="B28" s="133"/>
      <c r="C28" s="148"/>
      <c r="D28" s="149"/>
      <c r="E28" s="15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1:24" s="131" customFormat="1" ht="15">
      <c r="A29" s="151"/>
      <c r="B29" s="137"/>
      <c r="C29" s="138"/>
      <c r="D29" s="137"/>
      <c r="E29" s="138"/>
      <c r="F29" s="137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s="131" customFormat="1" ht="12.75">
      <c r="A30" s="130"/>
      <c r="B30" s="130"/>
      <c r="C30" s="108"/>
      <c r="D30" s="130"/>
      <c r="E30" s="108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s="125" customFormat="1" ht="12.75">
      <c r="A31" s="139"/>
      <c r="B31" s="139"/>
      <c r="C31" s="139"/>
      <c r="D31" s="139"/>
      <c r="E31" s="139"/>
      <c r="F31" s="139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6" s="152" customFormat="1" ht="12">
      <c r="A32" s="124"/>
      <c r="B32" s="124"/>
      <c r="C32" s="124"/>
      <c r="D32" s="124"/>
      <c r="E32" s="124"/>
      <c r="F32" s="124"/>
    </row>
    <row r="33" spans="1:6" s="124" customFormat="1" ht="12.75">
      <c r="A33" s="132"/>
      <c r="B33" s="108"/>
      <c r="C33" s="108"/>
      <c r="D33" s="110"/>
      <c r="E33" s="153"/>
      <c r="F33" s="108"/>
    </row>
    <row r="34" spans="1:6" s="130" customFormat="1" ht="12.75">
      <c r="A34" s="108"/>
      <c r="B34" s="154"/>
      <c r="C34" s="108"/>
      <c r="D34" s="108"/>
      <c r="E34" s="153"/>
      <c r="F34" s="108"/>
    </row>
    <row r="35" spans="1:6" s="152" customFormat="1" ht="12.75">
      <c r="A35" s="149"/>
      <c r="B35" s="155"/>
      <c r="C35" s="156"/>
      <c r="D35" s="145"/>
      <c r="E35" s="157"/>
      <c r="F35" s="158"/>
    </row>
    <row r="36" spans="1:5" s="130" customFormat="1" ht="12.75">
      <c r="A36" s="118"/>
      <c r="C36" s="120"/>
      <c r="D36" s="118"/>
      <c r="E36" s="146"/>
    </row>
    <row r="37" spans="1:5" s="130" customFormat="1" ht="12.75">
      <c r="A37" s="118"/>
      <c r="C37" s="120"/>
      <c r="D37" s="118"/>
      <c r="E37" s="146"/>
    </row>
    <row r="38" spans="1:6" s="140" customFormat="1" ht="12.75">
      <c r="A38" s="139"/>
      <c r="B38" s="139"/>
      <c r="C38" s="139"/>
      <c r="D38" s="139"/>
      <c r="E38" s="139"/>
      <c r="F38" s="139"/>
    </row>
    <row r="39" spans="1:6" s="152" customFormat="1" ht="12">
      <c r="A39" s="124"/>
      <c r="B39" s="124"/>
      <c r="C39" s="124"/>
      <c r="D39" s="124"/>
      <c r="E39" s="124"/>
      <c r="F39" s="124"/>
    </row>
    <row r="40" spans="1:6" s="130" customFormat="1" ht="12.75">
      <c r="A40" s="132"/>
      <c r="B40" s="108"/>
      <c r="C40" s="108"/>
      <c r="D40" s="110"/>
      <c r="E40" s="153"/>
      <c r="F40" s="108"/>
    </row>
    <row r="41" spans="1:6" s="159" customFormat="1" ht="12.75">
      <c r="A41" s="108"/>
      <c r="B41" s="154"/>
      <c r="C41" s="108"/>
      <c r="D41" s="108"/>
      <c r="E41" s="153"/>
      <c r="F41" s="108"/>
    </row>
    <row r="42" spans="1:6" s="152" customFormat="1" ht="12.75">
      <c r="A42" s="149"/>
      <c r="B42" s="155"/>
      <c r="C42" s="156"/>
      <c r="D42" s="145"/>
      <c r="E42" s="157"/>
      <c r="F42" s="160"/>
    </row>
    <row r="43" spans="1:24" s="131" customFormat="1" ht="12.75">
      <c r="A43" s="118"/>
      <c r="B43" s="130"/>
      <c r="C43" s="120"/>
      <c r="D43" s="118"/>
      <c r="E43" s="146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 s="131" customFormat="1" ht="12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</row>
    <row r="45" spans="1:24" s="131" customFormat="1" ht="12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s="131" customFormat="1" ht="1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s="131" customFormat="1" ht="12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s="52" customFormat="1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s="52" customFormat="1" ht="12">
      <c r="A49" s="16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s="52" customFormat="1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s="52" customFormat="1" ht="1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s="52" customFormat="1" ht="12">
      <c r="A52" s="5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s="52" customFormat="1" ht="1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s="131" customFormat="1" ht="1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</row>
    <row r="55" spans="1:24" s="131" customFormat="1" ht="1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</row>
    <row r="56" spans="1:24" s="131" customFormat="1" ht="1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4" s="131" customFormat="1" ht="1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s="131" customFormat="1" ht="1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s="131" customFormat="1" ht="1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s="131" customFormat="1" ht="1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s="131" customFormat="1" ht="1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s="131" customFormat="1" ht="1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s="131" customFormat="1" ht="1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s="131" customFormat="1" ht="1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s="131" customFormat="1" ht="1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s="131" customFormat="1" ht="1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31" customFormat="1" ht="1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s="131" customFormat="1" ht="1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</row>
    <row r="69" spans="1:24" s="131" customFormat="1" ht="1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spans="1:24" s="131" customFormat="1" ht="1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</row>
    <row r="71" s="131" customFormat="1" ht="12"/>
    <row r="72" s="131" customFormat="1" ht="12"/>
    <row r="73" s="131" customFormat="1" ht="12"/>
    <row r="74" s="131" customFormat="1" ht="12"/>
    <row r="75" s="131" customFormat="1" ht="12"/>
    <row r="76" s="131" customFormat="1" ht="12"/>
    <row r="77" s="131" customFormat="1" ht="12"/>
    <row r="78" s="131" customFormat="1" ht="12"/>
    <row r="79" s="131" customFormat="1" ht="12"/>
    <row r="80" s="131" customFormat="1" ht="12"/>
    <row r="81" s="131" customFormat="1" ht="12"/>
    <row r="82" s="131" customFormat="1" ht="12"/>
    <row r="83" s="131" customFormat="1" ht="12"/>
    <row r="84" s="131" customFormat="1" ht="12"/>
    <row r="85" s="131" customFormat="1" ht="12"/>
    <row r="86" s="131" customFormat="1" ht="12"/>
    <row r="87" s="131" customFormat="1" ht="12"/>
    <row r="88" s="131" customFormat="1" ht="12"/>
    <row r="89" s="131" customFormat="1" ht="12"/>
    <row r="90" s="131" customFormat="1" ht="12"/>
    <row r="91" s="131" customFormat="1" ht="12"/>
    <row r="92" s="131" customFormat="1" ht="12"/>
    <row r="93" s="131" customFormat="1" ht="12"/>
    <row r="94" s="131" customFormat="1" ht="12"/>
    <row r="95" s="131" customFormat="1" ht="12"/>
    <row r="96" s="131" customFormat="1" ht="12"/>
    <row r="97" s="131" customFormat="1" ht="12"/>
    <row r="98" s="131" customFormat="1" ht="12"/>
    <row r="99" s="131" customFormat="1" ht="12"/>
    <row r="100" s="131" customFormat="1" ht="12"/>
    <row r="101" s="131" customFormat="1" ht="12"/>
    <row r="102" s="131" customFormat="1" ht="12"/>
    <row r="103" s="131" customFormat="1" ht="12"/>
    <row r="104" s="131" customFormat="1" ht="12"/>
    <row r="105" s="131" customFormat="1" ht="12"/>
    <row r="106" s="131" customFormat="1" ht="12"/>
    <row r="107" s="131" customFormat="1" ht="12"/>
    <row r="108" s="131" customFormat="1" ht="12"/>
    <row r="109" s="131" customFormat="1" ht="12"/>
    <row r="110" s="131" customFormat="1" ht="12"/>
    <row r="111" s="131" customFormat="1" ht="12"/>
    <row r="112" s="131" customFormat="1" ht="12"/>
    <row r="113" s="131" customFormat="1" ht="12"/>
    <row r="114" s="131" customFormat="1" ht="12"/>
    <row r="115" s="131" customFormat="1" ht="12"/>
    <row r="116" s="131" customFormat="1" ht="12"/>
    <row r="117" s="131" customFormat="1" ht="12"/>
    <row r="118" s="131" customFormat="1" ht="12"/>
    <row r="119" s="131" customFormat="1" ht="12"/>
    <row r="120" s="131" customFormat="1" ht="12"/>
    <row r="121" s="131" customFormat="1" ht="12"/>
    <row r="122" s="131" customFormat="1" ht="12"/>
    <row r="123" s="131" customFormat="1" ht="12"/>
    <row r="124" s="131" customFormat="1" ht="12"/>
    <row r="125" s="131" customFormat="1" ht="12"/>
    <row r="126" s="131" customFormat="1" ht="12"/>
    <row r="127" s="131" customFormat="1" ht="12"/>
    <row r="128" s="131" customFormat="1" ht="12"/>
    <row r="129" s="131" customFormat="1" ht="12"/>
    <row r="130" s="131" customFormat="1" ht="12"/>
    <row r="131" s="131" customFormat="1" ht="12"/>
    <row r="132" s="131" customFormat="1" ht="12"/>
    <row r="133" s="131" customFormat="1" ht="12"/>
    <row r="134" s="131" customFormat="1" ht="12"/>
    <row r="135" s="131" customFormat="1" ht="12"/>
    <row r="136" s="131" customFormat="1" ht="12"/>
    <row r="137" s="131" customFormat="1" ht="12"/>
    <row r="138" s="131" customFormat="1" ht="12"/>
    <row r="139" s="131" customFormat="1" ht="12"/>
    <row r="140" s="131" customFormat="1" ht="12"/>
    <row r="141" s="131" customFormat="1" ht="12"/>
    <row r="142" s="131" customFormat="1" ht="12"/>
    <row r="143" s="131" customFormat="1" ht="12"/>
  </sheetData>
  <sheetProtection sheet="1"/>
  <printOptions horizontalCentered="1"/>
  <pageMargins left="0.75" right="0.75" top="0.4" bottom="0.4" header="0.25" footer="0.2"/>
  <pageSetup fitToHeight="1" fitToWidth="1" horizontalDpi="300" verticalDpi="300" orientation="portrait" r:id="rId2"/>
  <headerFooter alignWithMargins="0">
    <oddFooter>&amp;CPage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Winn</dc:creator>
  <cp:keywords/>
  <dc:description/>
  <cp:lastModifiedBy>Rob</cp:lastModifiedBy>
  <cp:lastPrinted>1999-12-05T22:01:47Z</cp:lastPrinted>
  <dcterms:created xsi:type="dcterms:W3CDTF">2000-09-27T19:25:38Z</dcterms:created>
  <dcterms:modified xsi:type="dcterms:W3CDTF">2014-06-24T21:13:57Z</dcterms:modified>
  <cp:category/>
  <cp:version/>
  <cp:contentType/>
  <cp:contentStatus/>
</cp:coreProperties>
</file>